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MARCHES PUBLICS-CONSULTATIONS ST\2025\Point commun Lot carrelage\"/>
    </mc:Choice>
  </mc:AlternateContent>
  <xr:revisionPtr revIDLastSave="0" documentId="8_{B87B87A5-6322-47D4-AA0B-3DEDF1569D03}" xr6:coauthVersionLast="47" xr6:coauthVersionMax="47" xr10:uidLastSave="{00000000-0000-0000-0000-000000000000}"/>
  <bookViews>
    <workbookView xWindow="28680" yWindow="-120" windowWidth="20730" windowHeight="11160" activeTab="5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91029"/>
</workbook>
</file>

<file path=xl/calcChain.xml><?xml version="1.0" encoding="utf-8"?>
<calcChain xmlns="http://schemas.openxmlformats.org/spreadsheetml/2006/main">
  <c r="F54" i="6" l="1"/>
  <c r="F52" i="6"/>
  <c r="F50" i="6"/>
  <c r="F48" i="6"/>
  <c r="F46" i="6"/>
  <c r="F44" i="6"/>
  <c r="F42" i="6"/>
  <c r="F40" i="6"/>
  <c r="F38" i="6"/>
  <c r="F36" i="6"/>
  <c r="F34" i="6"/>
  <c r="F32" i="6"/>
  <c r="F30" i="6"/>
  <c r="F28" i="6"/>
  <c r="F26" i="6"/>
  <c r="F24" i="6"/>
  <c r="F22" i="6"/>
  <c r="F20" i="6"/>
  <c r="F18" i="6"/>
  <c r="F16" i="6"/>
  <c r="F14" i="6"/>
  <c r="F12" i="6"/>
  <c r="F10" i="6"/>
  <c r="F8" i="6"/>
  <c r="F6" i="6"/>
  <c r="AA97" i="3"/>
  <c r="AA8" i="3"/>
  <c r="I168" i="2"/>
  <c r="F155" i="2"/>
  <c r="F150" i="2"/>
  <c r="J141" i="2"/>
  <c r="J136" i="2"/>
  <c r="F158" i="2" s="1"/>
  <c r="F132" i="2"/>
  <c r="J124" i="2"/>
  <c r="J119" i="2"/>
  <c r="J112" i="2"/>
  <c r="F157" i="2" s="1"/>
  <c r="F109" i="2"/>
  <c r="J101" i="2"/>
  <c r="J96" i="2"/>
  <c r="J84" i="2"/>
  <c r="J71" i="2"/>
  <c r="J59" i="2"/>
  <c r="F108" i="2" s="1"/>
  <c r="F110" i="2" s="1"/>
  <c r="J31" i="2"/>
  <c r="J10" i="2"/>
  <c r="F55" i="2" s="1"/>
  <c r="G84" i="1"/>
  <c r="G82" i="1"/>
  <c r="G80" i="1"/>
  <c r="G78" i="1"/>
  <c r="E70" i="1"/>
  <c r="E63" i="1"/>
  <c r="E60" i="1"/>
  <c r="E20" i="1"/>
  <c r="E11" i="1"/>
  <c r="F134" i="2" l="1"/>
  <c r="F161" i="2"/>
  <c r="F162" i="2"/>
  <c r="F56" i="2"/>
  <c r="F57" i="2" s="1"/>
  <c r="F149" i="2"/>
  <c r="F151" i="2" s="1"/>
  <c r="F133" i="2"/>
  <c r="F156" i="2"/>
  <c r="F163" i="2" l="1"/>
  <c r="AA1" i="3" s="1"/>
  <c r="AA3" i="3" l="1"/>
  <c r="AA33" i="3"/>
  <c r="AA37" i="3"/>
  <c r="AA27" i="3" l="1"/>
  <c r="AA42" i="3"/>
  <c r="AA12" i="3"/>
  <c r="AA4" i="3"/>
  <c r="AA5" i="3"/>
  <c r="AA6" i="3" s="1"/>
  <c r="AA11" i="3" l="1"/>
  <c r="AA41" i="3"/>
  <c r="AA38" i="3"/>
  <c r="AA21" i="3"/>
  <c r="AA22" i="3" s="1"/>
  <c r="AA18" i="3"/>
  <c r="AA10" i="3"/>
  <c r="AA24" i="3"/>
  <c r="AA23" i="3"/>
  <c r="AA32" i="3"/>
  <c r="AA15" i="3"/>
  <c r="AA13" i="3"/>
  <c r="AA14" i="3" s="1"/>
  <c r="AA7" i="3"/>
  <c r="AA51" i="3" l="1"/>
  <c r="AA50" i="3"/>
  <c r="AA34" i="3"/>
  <c r="AA63" i="3"/>
  <c r="AA55" i="3" s="1"/>
  <c r="AA40" i="3" s="1"/>
  <c r="AA19" i="3"/>
  <c r="AA16" i="3"/>
  <c r="AA9" i="3"/>
  <c r="AA43" i="3"/>
  <c r="AA46" i="3"/>
  <c r="AA29" i="3"/>
  <c r="AA28" i="3"/>
  <c r="AA96" i="3"/>
  <c r="AA92" i="3" s="1"/>
  <c r="AA79" i="3"/>
  <c r="AA71" i="3"/>
  <c r="AA89" i="3"/>
  <c r="AA85" i="3" s="1"/>
  <c r="AA80" i="3" s="1"/>
  <c r="AA72" i="3" s="1"/>
  <c r="AA64" i="3" s="1"/>
  <c r="AA56" i="3" s="1"/>
  <c r="AA44" i="3" s="1"/>
  <c r="AA73" i="3"/>
  <c r="AA65" i="3"/>
  <c r="AA57" i="3" s="1"/>
  <c r="AA45" i="3" s="1"/>
  <c r="AA26" i="3" s="1"/>
  <c r="AA25" i="3"/>
  <c r="AA93" i="3"/>
  <c r="AA39" i="3" l="1"/>
  <c r="AA88" i="3"/>
  <c r="AA84" i="3" s="1"/>
  <c r="AA78" i="3" s="1"/>
  <c r="AA70" i="3" s="1"/>
  <c r="AA62" i="3" s="1"/>
  <c r="AA54" i="3" s="1"/>
  <c r="AA75" i="3"/>
  <c r="AA82" i="3"/>
  <c r="AA94" i="3"/>
  <c r="AA90" i="3" s="1"/>
  <c r="AA95" i="3"/>
  <c r="AA91" i="3" s="1"/>
  <c r="AA20" i="3"/>
  <c r="AA77" i="3" s="1"/>
  <c r="AA67" i="3"/>
  <c r="AA59" i="3"/>
  <c r="AA49" i="3" s="1"/>
  <c r="AA31" i="3" s="1"/>
  <c r="AA47" i="3"/>
  <c r="AA17" i="3"/>
  <c r="AA86" i="3" l="1"/>
  <c r="AA81" i="3" s="1"/>
  <c r="AA74" i="3" s="1"/>
  <c r="AA66" i="3" s="1"/>
  <c r="AA58" i="3" s="1"/>
  <c r="AA48" i="3" s="1"/>
  <c r="AA30" i="3"/>
  <c r="AA87" i="3"/>
  <c r="AA83" i="3" s="1"/>
  <c r="AA76" i="3" s="1"/>
  <c r="AA68" i="3" s="1"/>
  <c r="AA60" i="3" s="1"/>
  <c r="AA52" i="3" s="1"/>
  <c r="AA35" i="3"/>
  <c r="AA69" i="3"/>
  <c r="AA61" i="3" s="1"/>
  <c r="AA53" i="3" s="1"/>
  <c r="AA36" i="3" s="1"/>
  <c r="AA98" i="3" l="1"/>
  <c r="AA2" i="3" s="1"/>
  <c r="C166" i="2" s="1"/>
</calcChain>
</file>

<file path=xl/sharedStrings.xml><?xml version="1.0" encoding="utf-8"?>
<sst xmlns="http://schemas.openxmlformats.org/spreadsheetml/2006/main" count="326" uniqueCount="183">
  <si>
    <t>Dossier</t>
  </si>
  <si>
    <t>Date</t>
  </si>
  <si>
    <t>Phase</t>
  </si>
  <si>
    <t>Indice</t>
  </si>
  <si>
    <t>MAITRE D'OUVRAGE
Mairie d'Avermes
Place Claude Wormser
03000 AVERMES
Tél : 04.70.46.55.03</t>
  </si>
  <si>
    <t>BE ELECTRICITE GENERALE : 
    IGETEC - NIGOU Pierre
    12 Z.A Grand Camp
    03390 MONTMARAULT
    Tél : 04.15.48.00.71
    Mél : p.nigou@igetec.fr</t>
  </si>
  <si>
    <t>BE STRUCTURE : 
    BET CHEVRIER
    206 Bd de NOMAZY
    03000 MOULINS
    Tél : 04.70.46.30.32
    Mél : betchevrier@betchevrier.fr</t>
  </si>
  <si>
    <t>ECONOMISTE DE LA CONSTRUCTION : 
    BET SEQUOIA
    2 rue Louis BLANC
    03000 MOULINS
    Tél : 04.70.46.09.94
    Mél : info@bet-sequoia.fr</t>
  </si>
  <si>
    <t>BE FLUIDES : 
    BET SEQUOIA
    2 rue Louis BLANC
    03000 MOULINS
    Tél : 04.70.46.09.94
    Mél : info@bet-sequoia.fr</t>
  </si>
  <si>
    <t>ARCHITECTE : 
    METRE CARRE - FREDERIC CHALMIN
    19, rue Paul Bert
    03000 MOULINS
    Tél : 04.70.44.82.81
    Mél : metre.carre@orange.fr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</si>
  <si>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</si>
  <si>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</si>
  <si>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</si>
  <si>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</si>
  <si>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</si>
  <si>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</si>
  <si>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</si>
  <si>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</si>
  <si>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</si>
  <si>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</si>
  <si>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</si>
  <si>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</si>
  <si>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</si>
  <si>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</si>
  <si>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</si>
  <si>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</si>
  <si>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</si>
  <si>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</si>
  <si>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</si>
  <si>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</si>
  <si>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</si>
  <si>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</si>
  <si>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</si>
  <si>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</si>
  <si>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</si>
  <si>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</si>
  <si>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</si>
  <si>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</si>
  <si>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</si>
  <si>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</si>
  <si>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n°08</t>
  </si>
  <si>
    <t>CARRELAGE - FAÏENCE</t>
  </si>
  <si>
    <t>5.&amp;</t>
  </si>
  <si>
    <t>08.2</t>
  </si>
  <si>
    <t>Mousse de polyuréthane projetée</t>
  </si>
  <si>
    <t>3.T</t>
  </si>
  <si>
    <t>08.2.1</t>
  </si>
  <si>
    <t>D'épaisseur 8 cm</t>
  </si>
  <si>
    <t>M²</t>
  </si>
  <si>
    <t>9.T</t>
  </si>
  <si>
    <t>9.M.Z</t>
  </si>
  <si>
    <t>9.L</t>
  </si>
  <si>
    <t xml:space="preserve">Localisation : Pour la totalité du projet au rez de chaussée y compris en fond de la vitrine en sol
</t>
  </si>
  <si>
    <t>9.&amp;</t>
  </si>
  <si>
    <t>08.2.2</t>
  </si>
  <si>
    <r>
      <rPr>
        <b/>
        <sz val="11"/>
        <color rgb="FF000000"/>
        <rFont val="Arial"/>
        <family val="2"/>
      </rPr>
      <t>Chape</t>
    </r>
    <r>
      <rPr>
        <b/>
        <sz val="11"/>
        <color theme="1"/>
        <rFont val="Arial"/>
        <family val="2"/>
      </rPr>
      <t xml:space="preserve"> </t>
    </r>
  </si>
  <si>
    <t>08.2.2.1</t>
  </si>
  <si>
    <t xml:space="preserve">Réalisation d'une chape </t>
  </si>
  <si>
    <t>4.&amp;</t>
  </si>
  <si>
    <t>3.&amp;</t>
  </si>
  <si>
    <t>Total H.T. :</t>
  </si>
  <si>
    <t>Total T.V.A. (20%) :</t>
  </si>
  <si>
    <t>Total T.T.C. :</t>
  </si>
  <si>
    <t>08.3</t>
  </si>
  <si>
    <t>Carrelage</t>
  </si>
  <si>
    <t>08.3.1</t>
  </si>
  <si>
    <t xml:space="preserve">Ragréage </t>
  </si>
  <si>
    <t xml:space="preserve">Localisation : Pour l'ensemble des pièces carrelées
</t>
  </si>
  <si>
    <t>08.3.2</t>
  </si>
  <si>
    <t xml:space="preserve">Carrelage collé </t>
  </si>
  <si>
    <t xml:space="preserve">Localisation : Pour le LM et pour la totalité des rangements hors bureau/rangement
Pour la cuisine - loisirs créatifs, les sanitaires, le bureau polyvalent, le fablab et l'espace bricolage 
</t>
  </si>
  <si>
    <t>08.3.3</t>
  </si>
  <si>
    <t xml:space="preserve">Plinthes assorties au carrelage </t>
  </si>
  <si>
    <t>ML</t>
  </si>
  <si>
    <t xml:space="preserve">Localisation : En périphérie des pièces carrelées
</t>
  </si>
  <si>
    <t>08.3.4</t>
  </si>
  <si>
    <t>Douche à l'italienne</t>
  </si>
  <si>
    <t xml:space="preserve">Localisation : Pour la douche des sanitaires F.
</t>
  </si>
  <si>
    <t>08.3.5</t>
  </si>
  <si>
    <t xml:space="preserve">Siphon de sol </t>
  </si>
  <si>
    <t xml:space="preserve">Localisation : Pour les sanitaires
</t>
  </si>
  <si>
    <t>08.4</t>
  </si>
  <si>
    <t>Faïence</t>
  </si>
  <si>
    <t>08.4.1</t>
  </si>
  <si>
    <t xml:space="preserve">Carrelage mural 30 x 60 cm </t>
  </si>
  <si>
    <t xml:space="preserve">Localisation : Sur toute la hauteur en périphérie des sanitaires
</t>
  </si>
  <si>
    <t>08.4.2</t>
  </si>
  <si>
    <t>Plus-value pour imperméabilisation sous faïence</t>
  </si>
  <si>
    <t xml:space="preserve">Localisation : Sous la totalité des faïences
</t>
  </si>
  <si>
    <t>08.4.3</t>
  </si>
  <si>
    <t>Plus-value pour frise assortie</t>
  </si>
  <si>
    <t xml:space="preserve">Localisation : Pour la totalité des faïences
</t>
  </si>
  <si>
    <t>08.5</t>
  </si>
  <si>
    <t>Barrettes et bandes podotactiles</t>
  </si>
  <si>
    <t>08.5.1</t>
  </si>
  <si>
    <t>Barrette podotactile</t>
  </si>
  <si>
    <t xml:space="preserve">Localisation : Pour la bande podotactile du plateau de l'étage
</t>
  </si>
  <si>
    <t>08.5.2</t>
  </si>
  <si>
    <t xml:space="preserve">Barrette podotactile </t>
  </si>
  <si>
    <t xml:space="preserve">Localisation : Suivant plans architecte
</t>
  </si>
  <si>
    <t>RECAPITULATIF
Lot n°08 CARRELAGE - FAÏENCE</t>
  </si>
  <si>
    <t>RECAPITULATIF DES CHAPITRES</t>
  </si>
  <si>
    <t>08.2 - Mousse de polyuréthane projetée</t>
  </si>
  <si>
    <t>08.3 - Carrelage</t>
  </si>
  <si>
    <t>08.4 - Faïence</t>
  </si>
  <si>
    <t>08.5 - Barrettes et bandes podotactiles</t>
  </si>
  <si>
    <t>Total du lot CARRELAGE - FAÏENCE</t>
  </si>
  <si>
    <t xml:space="preserve">Soit en toutes lettres TTC : </t>
  </si>
  <si>
    <t xml:space="preserve">Montant en francs : </t>
  </si>
  <si>
    <t>FRF TTC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</si>
  <si>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</si>
  <si>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</si>
  <si>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</si>
  <si>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</si>
  <si>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</si>
  <si>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</si>
  <si>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</si>
  <si>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</si>
  <si>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</si>
  <si>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</si>
  <si>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</si>
  <si>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</si>
  <si>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</si>
  <si>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</si>
  <si>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</si>
  <si>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</si>
  <si>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</si>
  <si>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</si>
  <si>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</si>
  <si>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</si>
  <si>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</si>
  <si>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</si>
  <si>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</si>
  <si>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</si>
  <si>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</si>
  <si>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</si>
  <si>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</si>
  <si>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</si>
  <si>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</si>
  <si>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</si>
  <si>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</si>
  <si>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</si>
  <si>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MAISON DES HABITANTS</t>
  </si>
  <si>
    <t>21-35</t>
  </si>
  <si>
    <t>24/03/2025</t>
  </si>
  <si>
    <t>DCE</t>
  </si>
  <si>
    <t>Place Claude Wormser</t>
  </si>
  <si>
    <t>03000 - AVERMES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</si>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</sst>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[$€];[Red]\-#,##0.00\ [$€]"/>
    <numFmt numFmtId="165" formatCode="00000"/>
    <numFmt numFmtId="166" formatCode="0#&quot; &quot;##&quot; &quot;##&quot; &quot;##&quot; &quot;##"/>
    <numFmt numFmtId="167" formatCode="#,##0.000"/>
  </numFmts>
  <fonts count="1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sz val="7"/>
      <color theme="1"/>
      <name val="Arial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9"/>
      <color theme="1"/>
      <name val="Arial"/>
      <family val="2"/>
    </font>
    <font>
      <b/>
      <sz val="11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4" fillId="0" borderId="1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9" fillId="0" borderId="9" xfId="0" applyFont="1" applyBorder="1" applyAlignment="1">
      <alignment horizontal="right" vertical="top" wrapText="1"/>
    </xf>
    <xf numFmtId="4" fontId="9" fillId="0" borderId="9" xfId="0" applyNumberFormat="1" applyFont="1" applyBorder="1" applyAlignment="1">
      <alignment horizontal="right" vertical="top" wrapText="1"/>
    </xf>
    <xf numFmtId="4" fontId="9" fillId="0" borderId="12" xfId="0" applyNumberFormat="1" applyFont="1" applyBorder="1" applyAlignment="1" applyProtection="1">
      <alignment vertical="top" wrapText="1"/>
      <protection locked="0"/>
    </xf>
    <xf numFmtId="4" fontId="1" fillId="0" borderId="9" xfId="0" applyNumberFormat="1" applyFont="1" applyBorder="1" applyAlignment="1">
      <alignment vertical="top" wrapText="1"/>
    </xf>
    <xf numFmtId="10" fontId="4" fillId="0" borderId="0" xfId="0" applyNumberFormat="1" applyFont="1" applyAlignment="1">
      <alignment horizontal="right" vertical="top" wrapText="1"/>
    </xf>
    <xf numFmtId="0" fontId="10" fillId="0" borderId="11" xfId="0" applyFont="1" applyBorder="1" applyAlignment="1">
      <alignment vertical="top" wrapText="1"/>
    </xf>
    <xf numFmtId="0" fontId="11" fillId="0" borderId="0" xfId="0" applyFont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2" fillId="0" borderId="0" xfId="0" applyFont="1" applyAlignment="1">
      <alignment vertical="top" wrapText="1"/>
    </xf>
    <xf numFmtId="3" fontId="9" fillId="0" borderId="9" xfId="0" applyNumberFormat="1" applyFont="1" applyBorder="1" applyAlignment="1">
      <alignment horizontal="right"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6" fillId="0" borderId="9" xfId="0" applyFont="1" applyBorder="1" applyAlignment="1">
      <alignment vertical="top" wrapText="1"/>
    </xf>
    <xf numFmtId="10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0" fontId="6" fillId="0" borderId="11" xfId="0" applyNumberFormat="1" applyFont="1" applyBorder="1" applyAlignment="1">
      <alignment horizontal="right" vertical="top" wrapText="1"/>
    </xf>
    <xf numFmtId="10" fontId="6" fillId="0" borderId="24" xfId="0" applyNumberFormat="1" applyFont="1" applyBorder="1" applyAlignment="1">
      <alignment horizontal="right" vertical="top" wrapText="1"/>
    </xf>
    <xf numFmtId="0" fontId="6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center" vertical="top" wrapText="1"/>
      <protection locked="0"/>
    </xf>
    <xf numFmtId="167" fontId="6" fillId="0" borderId="12" xfId="0" applyNumberFormat="1" applyFont="1" applyBorder="1" applyAlignment="1" applyProtection="1">
      <alignment horizontal="right" vertical="top" wrapText="1"/>
      <protection locked="0"/>
    </xf>
    <xf numFmtId="164" fontId="6" fillId="0" borderId="12" xfId="0" applyNumberFormat="1" applyFont="1" applyBorder="1" applyAlignment="1" applyProtection="1">
      <alignment horizontal="right" vertical="top" wrapText="1"/>
      <protection locked="0"/>
    </xf>
    <xf numFmtId="164" fontId="6" fillId="0" borderId="9" xfId="0" applyNumberFormat="1" applyFont="1" applyBorder="1" applyAlignment="1">
      <alignment horizontal="right" vertical="top" wrapText="1"/>
    </xf>
    <xf numFmtId="0" fontId="4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6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5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4" fillId="0" borderId="0" xfId="0" applyFont="1" applyAlignment="1">
      <alignment vertical="top" wrapText="1"/>
    </xf>
    <xf numFmtId="0" fontId="0" fillId="0" borderId="0" xfId="0"/>
    <xf numFmtId="0" fontId="3" fillId="0" borderId="0" xfId="0" applyFont="1" applyAlignment="1">
      <alignment vertical="top" wrapText="1"/>
    </xf>
    <xf numFmtId="0" fontId="1" fillId="0" borderId="21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23" xfId="0" applyFont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164" fontId="13" fillId="0" borderId="0" xfId="0" applyNumberFormat="1" applyFont="1" applyAlignment="1">
      <alignment horizontal="right" vertical="top" wrapText="1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12" fillId="0" borderId="18" xfId="0" applyFont="1" applyBorder="1" applyAlignment="1">
      <alignment vertical="top" wrapText="1"/>
    </xf>
    <xf numFmtId="164" fontId="12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164" fontId="1" fillId="0" borderId="19" xfId="0" applyNumberFormat="1" applyFont="1" applyBorder="1" applyAlignment="1">
      <alignment vertical="top" wrapText="1"/>
    </xf>
    <xf numFmtId="0" fontId="12" fillId="0" borderId="20" xfId="0" applyFont="1" applyBorder="1" applyAlignment="1">
      <alignment vertical="top" wrapText="1"/>
    </xf>
    <xf numFmtId="164" fontId="12" fillId="0" borderId="21" xfId="0" applyNumberFormat="1" applyFont="1" applyBorder="1" applyAlignment="1">
      <alignment vertical="top" wrapText="1"/>
    </xf>
    <xf numFmtId="164" fontId="1" fillId="0" borderId="21" xfId="0" applyNumberFormat="1" applyFont="1" applyBorder="1" applyAlignment="1">
      <alignment vertical="top" wrapText="1"/>
    </xf>
    <xf numFmtId="164" fontId="1" fillId="0" borderId="22" xfId="0" applyNumberFormat="1" applyFont="1" applyBorder="1" applyAlignment="1">
      <alignment vertical="top" wrapText="1"/>
    </xf>
    <xf numFmtId="164" fontId="12" fillId="0" borderId="7" xfId="0" applyNumberFormat="1" applyFont="1" applyBorder="1" applyAlignment="1">
      <alignment horizontal="right" vertical="top" wrapText="1"/>
    </xf>
    <xf numFmtId="164" fontId="12" fillId="0" borderId="8" xfId="0" applyNumberFormat="1" applyFont="1" applyBorder="1" applyAlignment="1">
      <alignment horizontal="right" vertical="top" wrapText="1"/>
    </xf>
    <xf numFmtId="0" fontId="12" fillId="0" borderId="6" xfId="0" applyFont="1" applyBorder="1" applyAlignment="1">
      <alignment vertical="top" wrapText="1"/>
    </xf>
    <xf numFmtId="0" fontId="12" fillId="0" borderId="7" xfId="0" applyFont="1" applyBorder="1" applyAlignment="1">
      <alignment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2" fillId="0" borderId="2" xfId="0" applyFont="1" applyBorder="1" applyAlignment="1">
      <alignment horizontal="right" vertical="top" wrapText="1"/>
    </xf>
    <xf numFmtId="0" fontId="12" fillId="0" borderId="3" xfId="0" applyFont="1" applyBorder="1" applyAlignment="1">
      <alignment horizontal="right" vertical="top" wrapText="1"/>
    </xf>
    <xf numFmtId="0" fontId="12" fillId="0" borderId="1" xfId="0" applyFont="1" applyBorder="1" applyAlignment="1">
      <alignment vertical="top" wrapText="1"/>
    </xf>
    <xf numFmtId="0" fontId="12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64" fontId="12" fillId="0" borderId="0" xfId="0" applyNumberFormat="1" applyFont="1" applyAlignment="1">
      <alignment horizontal="right" vertical="top" wrapText="1"/>
    </xf>
    <xf numFmtId="164" fontId="12" fillId="0" borderId="5" xfId="0" applyNumberFormat="1" applyFont="1" applyBorder="1" applyAlignment="1">
      <alignment horizontal="right" vertical="top" wrapText="1"/>
    </xf>
    <xf numFmtId="0" fontId="12" fillId="0" borderId="4" xfId="0" applyFont="1" applyBorder="1" applyAlignment="1">
      <alignment vertical="top" wrapText="1"/>
    </xf>
    <xf numFmtId="0" fontId="12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11" fillId="0" borderId="0" xfId="0" applyFont="1" applyAlignment="1">
      <alignment vertical="top" wrapText="1"/>
    </xf>
    <xf numFmtId="0" fontId="6" fillId="0" borderId="9" xfId="0" applyFont="1" applyBorder="1" applyAlignment="1">
      <alignment vertical="top" wrapText="1"/>
    </xf>
    <xf numFmtId="166" fontId="6" fillId="0" borderId="12" xfId="0" applyNumberFormat="1" applyFont="1" applyBorder="1" applyAlignment="1" applyProtection="1">
      <alignment vertical="top" wrapText="1"/>
      <protection locked="0"/>
    </xf>
    <xf numFmtId="0" fontId="6" fillId="0" borderId="12" xfId="0" applyFont="1" applyBorder="1" applyAlignment="1" applyProtection="1">
      <alignment vertical="top" wrapText="1"/>
      <protection locked="0"/>
    </xf>
    <xf numFmtId="0" fontId="12" fillId="0" borderId="0" xfId="0" applyFont="1" applyAlignment="1">
      <alignment horizontal="center" vertical="top" wrapText="1"/>
    </xf>
    <xf numFmtId="165" fontId="6" fillId="0" borderId="12" xfId="0" applyNumberFormat="1" applyFont="1" applyBorder="1" applyAlignment="1" applyProtection="1">
      <alignment vertical="top" wrapText="1"/>
      <protection locked="0"/>
    </xf>
    <xf numFmtId="0" fontId="13" fillId="0" borderId="0" xfId="0" applyFont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171450</xdr:colOff>
      <xdr:row>1</xdr:row>
      <xdr:rowOff>0</xdr:rowOff>
    </xdr:from>
    <xdr:to>
      <xdr:col>6</xdr:col>
      <xdr:colOff>663860</xdr:colOff>
      <xdr:row>9</xdr:row>
      <xdr:rowOff>114171</xdr:rowOff>
    </xdr:to>
    <xdr:pic>
      <xdr:nvPicPr>
        <xdr:cNvPr id="2" name="Picture 1" descr="{3d6541dd-08b0-4ad3-8712-ab00cb8ef661}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57650" y="114300"/>
          <a:ext cx="1349660" cy="1028571"/>
        </a:xfrm>
        <a:prstGeom prst="rect">
          <a:avLst/>
        </a:prstGeom>
      </xdr:spPr>
    </xdr:pic>
    <xdr:clientData/>
  </xdr:twoCellAnchor>
  <xdr:twoCellAnchor editAs="oneCell">
    <xdr:from>
      <xdr:col>4</xdr:col>
      <xdr:colOff>381000</xdr:colOff>
      <xdr:row>27</xdr:row>
      <xdr:rowOff>0</xdr:rowOff>
    </xdr:from>
    <xdr:to>
      <xdr:col>7</xdr:col>
      <xdr:colOff>585773</xdr:colOff>
      <xdr:row>44</xdr:row>
      <xdr:rowOff>114043</xdr:rowOff>
    </xdr:to>
    <xdr:pic>
      <xdr:nvPicPr>
        <xdr:cNvPr id="3" name="Picture 2" descr="{9a2f9a67-cb17-46df-b578-1eff659b38b4}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305175" y="3086100"/>
          <a:ext cx="2852723" cy="20571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6"/>
  <sheetViews>
    <sheetView showGridLines="0" topLeftCell="A73" workbookViewId="0"/>
  </sheetViews>
  <sheetFormatPr baseColWidth="10" defaultColWidth="9.109375" defaultRowHeight="9" customHeight="1" x14ac:dyDescent="0.3"/>
  <cols>
    <col min="1" max="1" width="0.109375" customWidth="1"/>
    <col min="2" max="2" width="10.109375" customWidth="1"/>
    <col min="3" max="3" width="31.33203125" customWidth="1"/>
    <col min="4" max="4" width="2.33203125" customWidth="1"/>
    <col min="5" max="5" width="14.44140625" customWidth="1"/>
    <col min="6" max="6" width="12.88671875" customWidth="1"/>
    <col min="7" max="7" width="12.44140625" customWidth="1"/>
    <col min="8" max="8" width="14.5546875" customWidth="1"/>
    <col min="9" max="9" width="2.109375" customWidth="1"/>
    <col min="10" max="69" width="10.6640625" customWidth="1"/>
  </cols>
  <sheetData>
    <row r="1" spans="2:9" ht="9" customHeight="1" x14ac:dyDescent="0.3">
      <c r="B1" s="1"/>
      <c r="C1" s="2"/>
      <c r="D1" s="3"/>
      <c r="E1" s="3"/>
      <c r="F1" s="3"/>
      <c r="G1" s="3"/>
      <c r="H1" s="3"/>
      <c r="I1" s="4"/>
    </row>
    <row r="2" spans="2:9" ht="9" customHeight="1" x14ac:dyDescent="0.3">
      <c r="B2" s="5"/>
      <c r="C2" s="6"/>
      <c r="D2" s="7"/>
      <c r="E2" s="53"/>
      <c r="F2" s="53"/>
      <c r="G2" s="53"/>
      <c r="H2" s="53"/>
      <c r="I2" s="8"/>
    </row>
    <row r="3" spans="2:9" ht="9" customHeight="1" x14ac:dyDescent="0.3">
      <c r="B3" s="5"/>
      <c r="C3" s="6"/>
      <c r="D3" s="7"/>
      <c r="E3" s="53"/>
      <c r="F3" s="53"/>
      <c r="G3" s="53"/>
      <c r="H3" s="53"/>
      <c r="I3" s="8"/>
    </row>
    <row r="4" spans="2:9" ht="9" customHeight="1" x14ac:dyDescent="0.3">
      <c r="B4" s="5"/>
      <c r="C4" s="6"/>
      <c r="D4" s="7"/>
      <c r="E4" s="53"/>
      <c r="F4" s="53"/>
      <c r="G4" s="53"/>
      <c r="H4" s="53"/>
      <c r="I4" s="8"/>
    </row>
    <row r="5" spans="2:9" ht="9" customHeight="1" x14ac:dyDescent="0.3">
      <c r="B5" s="5"/>
      <c r="C5" s="6"/>
      <c r="D5" s="7"/>
      <c r="E5" s="53"/>
      <c r="F5" s="53"/>
      <c r="G5" s="53"/>
      <c r="H5" s="53"/>
      <c r="I5" s="8"/>
    </row>
    <row r="6" spans="2:9" ht="9" customHeight="1" x14ac:dyDescent="0.3">
      <c r="B6" s="5"/>
      <c r="C6" s="6"/>
      <c r="D6" s="7"/>
      <c r="E6" s="53"/>
      <c r="F6" s="53"/>
      <c r="G6" s="53"/>
      <c r="H6" s="53"/>
      <c r="I6" s="8"/>
    </row>
    <row r="7" spans="2:9" ht="9" customHeight="1" x14ac:dyDescent="0.3">
      <c r="B7" s="5"/>
      <c r="C7" s="6"/>
      <c r="D7" s="7"/>
      <c r="E7" s="53"/>
      <c r="F7" s="53"/>
      <c r="G7" s="53"/>
      <c r="H7" s="53"/>
      <c r="I7" s="8"/>
    </row>
    <row r="8" spans="2:9" ht="9" customHeight="1" x14ac:dyDescent="0.3">
      <c r="B8" s="5"/>
      <c r="C8" s="6"/>
      <c r="D8" s="7"/>
      <c r="E8" s="53"/>
      <c r="F8" s="53"/>
      <c r="G8" s="53"/>
      <c r="H8" s="53"/>
      <c r="I8" s="8"/>
    </row>
    <row r="9" spans="2:9" ht="9" customHeight="1" x14ac:dyDescent="0.3">
      <c r="B9" s="5"/>
      <c r="C9" s="6"/>
      <c r="D9" s="7"/>
      <c r="E9" s="53"/>
      <c r="F9" s="53"/>
      <c r="G9" s="53"/>
      <c r="H9" s="53"/>
      <c r="I9" s="8"/>
    </row>
    <row r="10" spans="2:9" ht="9" customHeight="1" x14ac:dyDescent="0.3">
      <c r="B10" s="5"/>
      <c r="C10" s="6"/>
      <c r="D10" s="7"/>
      <c r="E10" s="53"/>
      <c r="F10" s="53"/>
      <c r="G10" s="53"/>
      <c r="H10" s="53"/>
      <c r="I10" s="8"/>
    </row>
    <row r="11" spans="2:9" ht="9" customHeight="1" x14ac:dyDescent="0.3">
      <c r="B11" s="5"/>
      <c r="C11" s="6"/>
      <c r="D11" s="7"/>
      <c r="E11" s="59" t="str">
        <f>IF(Paramètres!C5&lt;&gt;"",Paramètres!C5,"")</f>
        <v>MAISON DES HABITANTS</v>
      </c>
      <c r="F11" s="59"/>
      <c r="G11" s="59"/>
      <c r="H11" s="59"/>
      <c r="I11" s="8"/>
    </row>
    <row r="12" spans="2:9" ht="9" customHeight="1" x14ac:dyDescent="0.3">
      <c r="B12" s="5"/>
      <c r="C12" s="6"/>
      <c r="D12" s="7"/>
      <c r="E12" s="59"/>
      <c r="F12" s="59"/>
      <c r="G12" s="59"/>
      <c r="H12" s="59"/>
      <c r="I12" s="8"/>
    </row>
    <row r="13" spans="2:9" ht="9" customHeight="1" x14ac:dyDescent="0.3">
      <c r="B13" s="5"/>
      <c r="C13" s="6"/>
      <c r="D13" s="7"/>
      <c r="E13" s="59"/>
      <c r="F13" s="59"/>
      <c r="G13" s="59"/>
      <c r="H13" s="59"/>
      <c r="I13" s="8"/>
    </row>
    <row r="14" spans="2:9" ht="9" customHeight="1" x14ac:dyDescent="0.3">
      <c r="B14" s="5"/>
      <c r="C14" s="6"/>
      <c r="D14" s="7"/>
      <c r="E14" s="59"/>
      <c r="F14" s="59"/>
      <c r="G14" s="59"/>
      <c r="H14" s="59"/>
      <c r="I14" s="8"/>
    </row>
    <row r="15" spans="2:9" ht="9" customHeight="1" x14ac:dyDescent="0.3">
      <c r="B15" s="5"/>
      <c r="C15" s="6"/>
      <c r="D15" s="7"/>
      <c r="E15" s="59"/>
      <c r="F15" s="59"/>
      <c r="G15" s="59"/>
      <c r="H15" s="59"/>
      <c r="I15" s="8"/>
    </row>
    <row r="16" spans="2:9" ht="9" customHeight="1" x14ac:dyDescent="0.3">
      <c r="B16" s="5"/>
      <c r="C16" s="6"/>
      <c r="D16" s="7"/>
      <c r="E16" s="59"/>
      <c r="F16" s="59"/>
      <c r="G16" s="59"/>
      <c r="H16" s="59"/>
      <c r="I16" s="8"/>
    </row>
    <row r="17" spans="2:9" ht="9" customHeight="1" x14ac:dyDescent="0.3">
      <c r="B17" s="5"/>
      <c r="C17" s="6"/>
      <c r="D17" s="7"/>
      <c r="E17" s="59"/>
      <c r="F17" s="59"/>
      <c r="G17" s="59"/>
      <c r="H17" s="59"/>
      <c r="I17" s="8"/>
    </row>
    <row r="18" spans="2:9" ht="9" customHeight="1" x14ac:dyDescent="0.3">
      <c r="B18" s="5"/>
      <c r="C18" s="6"/>
      <c r="D18" s="7"/>
      <c r="E18" s="59"/>
      <c r="F18" s="59"/>
      <c r="G18" s="59"/>
      <c r="H18" s="59"/>
      <c r="I18" s="8"/>
    </row>
    <row r="19" spans="2:9" ht="9" customHeight="1" x14ac:dyDescent="0.3">
      <c r="B19" s="5"/>
      <c r="C19" s="6"/>
      <c r="D19" s="7"/>
      <c r="E19" s="59"/>
      <c r="F19" s="59"/>
      <c r="G19" s="59"/>
      <c r="H19" s="59"/>
      <c r="I19" s="8"/>
    </row>
    <row r="20" spans="2:9" ht="9" customHeight="1" x14ac:dyDescent="0.3">
      <c r="B20" s="5"/>
      <c r="C20" s="6"/>
      <c r="D20" s="7"/>
      <c r="E20" s="59" t="str">
        <f>IF(Paramètres!C24&lt;&gt;"",Paramètres!C24,"") &amp; CHAR(10) &amp; IF(Paramètres!C26&lt;&gt;"",Paramètres!C26,"") &amp; CHAR(10) &amp; IF(Paramètres!C28&lt;&gt;"",Paramètres!C28,"")</f>
        <v xml:space="preserve">Place Claude Wormser
03000 - AVERMES
</v>
      </c>
      <c r="F20" s="59"/>
      <c r="G20" s="59"/>
      <c r="H20" s="59"/>
      <c r="I20" s="8"/>
    </row>
    <row r="21" spans="2:9" ht="9" customHeight="1" x14ac:dyDescent="0.3">
      <c r="B21" s="5"/>
      <c r="C21" s="6"/>
      <c r="D21" s="7"/>
      <c r="E21" s="59"/>
      <c r="F21" s="59"/>
      <c r="G21" s="59"/>
      <c r="H21" s="59"/>
      <c r="I21" s="8"/>
    </row>
    <row r="22" spans="2:9" ht="9" customHeight="1" x14ac:dyDescent="0.3">
      <c r="B22" s="5"/>
      <c r="C22" s="6"/>
      <c r="D22" s="7"/>
      <c r="E22" s="59"/>
      <c r="F22" s="59"/>
      <c r="G22" s="59"/>
      <c r="H22" s="59"/>
      <c r="I22" s="8"/>
    </row>
    <row r="23" spans="2:9" ht="9" customHeight="1" x14ac:dyDescent="0.3">
      <c r="B23" s="5"/>
      <c r="C23" s="6"/>
      <c r="D23" s="7"/>
      <c r="E23" s="59"/>
      <c r="F23" s="59"/>
      <c r="G23" s="59"/>
      <c r="H23" s="59"/>
      <c r="I23" s="8"/>
    </row>
    <row r="24" spans="2:9" ht="9" customHeight="1" x14ac:dyDescent="0.3">
      <c r="B24" s="5"/>
      <c r="C24" s="6"/>
      <c r="D24" s="7"/>
      <c r="E24" s="59"/>
      <c r="F24" s="59"/>
      <c r="G24" s="59"/>
      <c r="H24" s="59"/>
      <c r="I24" s="8"/>
    </row>
    <row r="25" spans="2:9" ht="9" customHeight="1" x14ac:dyDescent="0.3">
      <c r="B25" s="5"/>
      <c r="C25" s="6"/>
      <c r="D25" s="7"/>
      <c r="E25" s="59"/>
      <c r="F25" s="59"/>
      <c r="G25" s="59"/>
      <c r="H25" s="59"/>
      <c r="I25" s="8"/>
    </row>
    <row r="26" spans="2:9" ht="9" customHeight="1" x14ac:dyDescent="0.3">
      <c r="B26" s="5"/>
      <c r="C26" s="6"/>
      <c r="D26" s="7"/>
      <c r="E26" s="59"/>
      <c r="F26" s="59"/>
      <c r="G26" s="59"/>
      <c r="H26" s="59"/>
      <c r="I26" s="8"/>
    </row>
    <row r="27" spans="2:9" ht="9" customHeight="1" x14ac:dyDescent="0.3">
      <c r="B27" s="5"/>
      <c r="C27" s="6"/>
      <c r="D27" s="7"/>
      <c r="E27" s="59"/>
      <c r="F27" s="59"/>
      <c r="G27" s="59"/>
      <c r="H27" s="59"/>
      <c r="I27" s="8"/>
    </row>
    <row r="28" spans="2:9" ht="9" customHeight="1" x14ac:dyDescent="0.3">
      <c r="B28" s="5"/>
      <c r="C28" s="6"/>
      <c r="D28" s="7"/>
      <c r="E28" s="53"/>
      <c r="F28" s="53"/>
      <c r="G28" s="53"/>
      <c r="H28" s="53"/>
      <c r="I28" s="8"/>
    </row>
    <row r="29" spans="2:9" ht="9" customHeight="1" x14ac:dyDescent="0.3">
      <c r="B29" s="5"/>
      <c r="C29" s="6"/>
      <c r="D29" s="7"/>
      <c r="E29" s="53"/>
      <c r="F29" s="53"/>
      <c r="G29" s="53"/>
      <c r="H29" s="53"/>
      <c r="I29" s="8"/>
    </row>
    <row r="30" spans="2:9" ht="9" customHeight="1" x14ac:dyDescent="0.3">
      <c r="B30" s="5"/>
      <c r="C30" s="6"/>
      <c r="D30" s="7"/>
      <c r="E30" s="53"/>
      <c r="F30" s="53"/>
      <c r="G30" s="53"/>
      <c r="H30" s="53"/>
      <c r="I30" s="8"/>
    </row>
    <row r="31" spans="2:9" ht="9" customHeight="1" x14ac:dyDescent="0.3">
      <c r="B31" s="5"/>
      <c r="C31" s="6"/>
      <c r="D31" s="7"/>
      <c r="E31" s="53"/>
      <c r="F31" s="53"/>
      <c r="G31" s="53"/>
      <c r="H31" s="53"/>
      <c r="I31" s="8"/>
    </row>
    <row r="32" spans="2:9" ht="9" customHeight="1" x14ac:dyDescent="0.3">
      <c r="B32" s="5"/>
      <c r="C32" s="6"/>
      <c r="D32" s="7"/>
      <c r="E32" s="53"/>
      <c r="F32" s="53"/>
      <c r="G32" s="53"/>
      <c r="H32" s="53"/>
      <c r="I32" s="8"/>
    </row>
    <row r="33" spans="2:9" ht="9" customHeight="1" x14ac:dyDescent="0.3">
      <c r="B33" s="5"/>
      <c r="C33" s="6"/>
      <c r="D33" s="7"/>
      <c r="E33" s="53"/>
      <c r="F33" s="53"/>
      <c r="G33" s="53"/>
      <c r="H33" s="53"/>
      <c r="I33" s="8"/>
    </row>
    <row r="34" spans="2:9" ht="9" customHeight="1" x14ac:dyDescent="0.3">
      <c r="B34" s="5"/>
      <c r="C34" s="6"/>
      <c r="D34" s="7"/>
      <c r="E34" s="53"/>
      <c r="F34" s="53"/>
      <c r="G34" s="53"/>
      <c r="H34" s="53"/>
      <c r="I34" s="8"/>
    </row>
    <row r="35" spans="2:9" ht="9" customHeight="1" x14ac:dyDescent="0.3">
      <c r="B35" s="5"/>
      <c r="C35" s="6"/>
      <c r="D35" s="7"/>
      <c r="E35" s="53"/>
      <c r="F35" s="53"/>
      <c r="G35" s="53"/>
      <c r="H35" s="53"/>
      <c r="I35" s="8"/>
    </row>
    <row r="36" spans="2:9" ht="9" customHeight="1" x14ac:dyDescent="0.3">
      <c r="B36" s="5"/>
      <c r="C36" s="6"/>
      <c r="D36" s="7"/>
      <c r="E36" s="53"/>
      <c r="F36" s="53"/>
      <c r="G36" s="53"/>
      <c r="H36" s="53"/>
      <c r="I36" s="8"/>
    </row>
    <row r="37" spans="2:9" ht="9" customHeight="1" x14ac:dyDescent="0.3">
      <c r="B37" s="5"/>
      <c r="C37" s="6"/>
      <c r="D37" s="7"/>
      <c r="E37" s="53"/>
      <c r="F37" s="53"/>
      <c r="G37" s="53"/>
      <c r="H37" s="53"/>
      <c r="I37" s="8"/>
    </row>
    <row r="38" spans="2:9" ht="9" customHeight="1" x14ac:dyDescent="0.3">
      <c r="B38" s="5"/>
      <c r="C38" s="6"/>
      <c r="D38" s="7"/>
      <c r="E38" s="53"/>
      <c r="F38" s="53"/>
      <c r="G38" s="53"/>
      <c r="H38" s="53"/>
      <c r="I38" s="8"/>
    </row>
    <row r="39" spans="2:9" ht="9" customHeight="1" x14ac:dyDescent="0.3">
      <c r="B39" s="5"/>
      <c r="C39" s="6"/>
      <c r="D39" s="7"/>
      <c r="E39" s="53"/>
      <c r="F39" s="53"/>
      <c r="G39" s="53"/>
      <c r="H39" s="53"/>
      <c r="I39" s="8"/>
    </row>
    <row r="40" spans="2:9" ht="9" customHeight="1" x14ac:dyDescent="0.3">
      <c r="B40" s="5"/>
      <c r="C40" s="6"/>
      <c r="D40" s="7"/>
      <c r="E40" s="53"/>
      <c r="F40" s="53"/>
      <c r="G40" s="53"/>
      <c r="H40" s="53"/>
      <c r="I40" s="8"/>
    </row>
    <row r="41" spans="2:9" ht="9" customHeight="1" x14ac:dyDescent="0.3">
      <c r="B41" s="5"/>
      <c r="C41" s="6"/>
      <c r="D41" s="7"/>
      <c r="E41" s="53"/>
      <c r="F41" s="53"/>
      <c r="G41" s="53"/>
      <c r="H41" s="53"/>
      <c r="I41" s="8"/>
    </row>
    <row r="42" spans="2:9" ht="9" customHeight="1" x14ac:dyDescent="0.3">
      <c r="B42" s="5"/>
      <c r="C42" s="6"/>
      <c r="D42" s="7"/>
      <c r="E42" s="53"/>
      <c r="F42" s="53"/>
      <c r="G42" s="53"/>
      <c r="H42" s="53"/>
      <c r="I42" s="8"/>
    </row>
    <row r="43" spans="2:9" ht="9" customHeight="1" x14ac:dyDescent="0.3">
      <c r="B43" s="5"/>
      <c r="C43" s="6"/>
      <c r="D43" s="7"/>
      <c r="E43" s="53"/>
      <c r="F43" s="53"/>
      <c r="G43" s="53"/>
      <c r="H43" s="53"/>
      <c r="I43" s="8"/>
    </row>
    <row r="44" spans="2:9" ht="9" customHeight="1" x14ac:dyDescent="0.3">
      <c r="B44" s="5"/>
      <c r="C44" s="6"/>
      <c r="D44" s="7"/>
      <c r="E44" s="53"/>
      <c r="F44" s="53"/>
      <c r="G44" s="53"/>
      <c r="H44" s="53"/>
      <c r="I44" s="8"/>
    </row>
    <row r="45" spans="2:9" ht="9" customHeight="1" x14ac:dyDescent="0.3">
      <c r="B45" s="5"/>
      <c r="C45" s="6"/>
      <c r="D45" s="7"/>
      <c r="E45" s="53"/>
      <c r="F45" s="53"/>
      <c r="G45" s="53"/>
      <c r="H45" s="53"/>
      <c r="I45" s="8"/>
    </row>
    <row r="46" spans="2:9" ht="9" customHeight="1" x14ac:dyDescent="0.3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3">
      <c r="B47" s="5"/>
      <c r="C47" s="6"/>
      <c r="D47" s="7"/>
      <c r="E47" s="52" t="s">
        <v>4</v>
      </c>
      <c r="F47" s="53"/>
      <c r="G47" s="53"/>
      <c r="H47" s="53"/>
      <c r="I47" s="8"/>
    </row>
    <row r="48" spans="2:9" ht="9" customHeight="1" x14ac:dyDescent="0.3">
      <c r="B48" s="5"/>
      <c r="C48" s="6"/>
      <c r="D48" s="7"/>
      <c r="E48" s="53"/>
      <c r="F48" s="53"/>
      <c r="G48" s="53"/>
      <c r="H48" s="53"/>
      <c r="I48" s="8"/>
    </row>
    <row r="49" spans="2:9" ht="9" customHeight="1" x14ac:dyDescent="0.3">
      <c r="B49" s="5"/>
      <c r="C49" s="6"/>
      <c r="D49" s="7"/>
      <c r="E49" s="53"/>
      <c r="F49" s="53"/>
      <c r="G49" s="53"/>
      <c r="H49" s="53"/>
      <c r="I49" s="8"/>
    </row>
    <row r="50" spans="2:9" ht="9" customHeight="1" x14ac:dyDescent="0.3">
      <c r="B50" s="48" t="s">
        <v>9</v>
      </c>
      <c r="C50" s="49"/>
      <c r="D50" s="7"/>
      <c r="E50" s="53"/>
      <c r="F50" s="53"/>
      <c r="G50" s="53"/>
      <c r="H50" s="53"/>
      <c r="I50" s="8"/>
    </row>
    <row r="51" spans="2:9" ht="9" customHeight="1" x14ac:dyDescent="0.3">
      <c r="B51" s="50"/>
      <c r="C51" s="49"/>
      <c r="D51" s="7"/>
      <c r="E51" s="53"/>
      <c r="F51" s="53"/>
      <c r="G51" s="53"/>
      <c r="H51" s="53"/>
      <c r="I51" s="8"/>
    </row>
    <row r="52" spans="2:9" ht="9" customHeight="1" x14ac:dyDescent="0.3">
      <c r="B52" s="50"/>
      <c r="C52" s="49"/>
      <c r="D52" s="7"/>
      <c r="E52" s="53"/>
      <c r="F52" s="53"/>
      <c r="G52" s="53"/>
      <c r="H52" s="53"/>
      <c r="I52" s="8"/>
    </row>
    <row r="53" spans="2:9" ht="9" customHeight="1" x14ac:dyDescent="0.3">
      <c r="B53" s="50"/>
      <c r="C53" s="49"/>
      <c r="D53" s="7"/>
      <c r="E53" s="53"/>
      <c r="F53" s="53"/>
      <c r="G53" s="53"/>
      <c r="H53" s="53"/>
      <c r="I53" s="8"/>
    </row>
    <row r="54" spans="2:9" ht="9" customHeight="1" x14ac:dyDescent="0.3">
      <c r="B54" s="50"/>
      <c r="C54" s="49"/>
      <c r="D54" s="7"/>
      <c r="E54" s="53"/>
      <c r="F54" s="53"/>
      <c r="G54" s="53"/>
      <c r="H54" s="53"/>
      <c r="I54" s="8"/>
    </row>
    <row r="55" spans="2:9" ht="9" customHeight="1" x14ac:dyDescent="0.3">
      <c r="B55" s="50"/>
      <c r="C55" s="49"/>
      <c r="D55" s="7"/>
      <c r="E55" s="53"/>
      <c r="F55" s="53"/>
      <c r="G55" s="53"/>
      <c r="H55" s="53"/>
      <c r="I55" s="8"/>
    </row>
    <row r="56" spans="2:9" ht="9" customHeight="1" x14ac:dyDescent="0.3">
      <c r="B56" s="50"/>
      <c r="C56" s="49"/>
      <c r="D56" s="7"/>
      <c r="E56" s="53"/>
      <c r="F56" s="53"/>
      <c r="G56" s="53"/>
      <c r="H56" s="53"/>
      <c r="I56" s="8"/>
    </row>
    <row r="57" spans="2:9" ht="9" customHeight="1" x14ac:dyDescent="0.3">
      <c r="B57" s="48" t="s">
        <v>8</v>
      </c>
      <c r="C57" s="49"/>
      <c r="D57" s="7"/>
      <c r="E57" s="53"/>
      <c r="F57" s="53"/>
      <c r="G57" s="53"/>
      <c r="H57" s="53"/>
      <c r="I57" s="8"/>
    </row>
    <row r="58" spans="2:9" ht="9" customHeight="1" x14ac:dyDescent="0.3">
      <c r="B58" s="50"/>
      <c r="C58" s="49"/>
      <c r="D58" s="7"/>
      <c r="E58" s="53"/>
      <c r="F58" s="53"/>
      <c r="G58" s="53"/>
      <c r="H58" s="53"/>
      <c r="I58" s="8"/>
    </row>
    <row r="59" spans="2:9" ht="9" customHeight="1" x14ac:dyDescent="0.3">
      <c r="B59" s="50"/>
      <c r="C59" s="49"/>
      <c r="D59" s="7"/>
      <c r="E59" s="7"/>
      <c r="F59" s="7"/>
      <c r="G59" s="7"/>
      <c r="H59" s="7"/>
      <c r="I59" s="8"/>
    </row>
    <row r="60" spans="2:9" ht="9" customHeight="1" x14ac:dyDescent="0.3">
      <c r="B60" s="50"/>
      <c r="C60" s="49"/>
      <c r="D60" s="7"/>
      <c r="E60" s="54" t="str">
        <f>IF(Paramètres!C9&lt;&gt;"",Paramètres!C9,"")</f>
        <v>Lot n°08</v>
      </c>
      <c r="F60" s="54"/>
      <c r="G60" s="54"/>
      <c r="H60" s="54"/>
      <c r="I60" s="8"/>
    </row>
    <row r="61" spans="2:9" ht="9" customHeight="1" x14ac:dyDescent="0.3">
      <c r="B61" s="50"/>
      <c r="C61" s="49"/>
      <c r="D61" s="7"/>
      <c r="E61" s="54"/>
      <c r="F61" s="54"/>
      <c r="G61" s="54"/>
      <c r="H61" s="54"/>
      <c r="I61" s="8"/>
    </row>
    <row r="62" spans="2:9" ht="9" customHeight="1" x14ac:dyDescent="0.3">
      <c r="B62" s="50"/>
      <c r="C62" s="49"/>
      <c r="D62" s="7"/>
      <c r="E62" s="54"/>
      <c r="F62" s="54"/>
      <c r="G62" s="54"/>
      <c r="H62" s="54"/>
      <c r="I62" s="8"/>
    </row>
    <row r="63" spans="2:9" ht="9" customHeight="1" x14ac:dyDescent="0.3">
      <c r="B63" s="50"/>
      <c r="C63" s="49"/>
      <c r="D63" s="7"/>
      <c r="E63" s="54" t="str">
        <f>IF(Paramètres!C11&lt;&gt;"",Paramètres!C11,"")</f>
        <v>CARRELAGE - FAÏENCE</v>
      </c>
      <c r="F63" s="54"/>
      <c r="G63" s="54"/>
      <c r="H63" s="54"/>
      <c r="I63" s="8"/>
    </row>
    <row r="64" spans="2:9" ht="9" customHeight="1" x14ac:dyDescent="0.3">
      <c r="B64" s="48" t="s">
        <v>7</v>
      </c>
      <c r="C64" s="49"/>
      <c r="D64" s="7"/>
      <c r="E64" s="54"/>
      <c r="F64" s="54"/>
      <c r="G64" s="54"/>
      <c r="H64" s="54"/>
      <c r="I64" s="8"/>
    </row>
    <row r="65" spans="2:9" ht="9" customHeight="1" x14ac:dyDescent="0.3">
      <c r="B65" s="50"/>
      <c r="C65" s="49"/>
      <c r="D65" s="7"/>
      <c r="E65" s="54"/>
      <c r="F65" s="54"/>
      <c r="G65" s="54"/>
      <c r="H65" s="54"/>
      <c r="I65" s="8"/>
    </row>
    <row r="66" spans="2:9" ht="9" customHeight="1" x14ac:dyDescent="0.3">
      <c r="B66" s="50"/>
      <c r="C66" s="49"/>
      <c r="D66" s="7"/>
      <c r="E66" s="54"/>
      <c r="F66" s="54"/>
      <c r="G66" s="54"/>
      <c r="H66" s="54"/>
      <c r="I66" s="8"/>
    </row>
    <row r="67" spans="2:9" ht="9" customHeight="1" x14ac:dyDescent="0.3">
      <c r="B67" s="50"/>
      <c r="C67" s="49"/>
      <c r="D67" s="7"/>
      <c r="E67" s="54"/>
      <c r="F67" s="54"/>
      <c r="G67" s="54"/>
      <c r="H67" s="54"/>
      <c r="I67" s="8"/>
    </row>
    <row r="68" spans="2:9" ht="9" customHeight="1" x14ac:dyDescent="0.3">
      <c r="B68" s="50"/>
      <c r="C68" s="49"/>
      <c r="D68" s="7"/>
      <c r="E68" s="54"/>
      <c r="F68" s="54"/>
      <c r="G68" s="54"/>
      <c r="H68" s="54"/>
      <c r="I68" s="8"/>
    </row>
    <row r="69" spans="2:9" ht="9" customHeight="1" x14ac:dyDescent="0.3">
      <c r="B69" s="50"/>
      <c r="C69" s="49"/>
      <c r="D69" s="7"/>
      <c r="E69" s="54"/>
      <c r="F69" s="54"/>
      <c r="G69" s="54"/>
      <c r="H69" s="54"/>
      <c r="I69" s="8"/>
    </row>
    <row r="70" spans="2:9" ht="9" customHeight="1" x14ac:dyDescent="0.3">
      <c r="B70" s="50"/>
      <c r="C70" s="49"/>
      <c r="D70" s="7"/>
      <c r="E70" s="55" t="str">
        <f>IF(Paramètres!C3&lt;&gt;"",Paramètres!C3,"")</f>
        <v>DPGF</v>
      </c>
      <c r="F70" s="56"/>
      <c r="G70" s="56"/>
      <c r="H70" s="57"/>
      <c r="I70" s="8"/>
    </row>
    <row r="71" spans="2:9" ht="9" customHeight="1" x14ac:dyDescent="0.3">
      <c r="B71" s="48" t="s">
        <v>6</v>
      </c>
      <c r="C71" s="49"/>
      <c r="D71" s="7"/>
      <c r="E71" s="58"/>
      <c r="F71" s="59"/>
      <c r="G71" s="59"/>
      <c r="H71" s="60"/>
      <c r="I71" s="8"/>
    </row>
    <row r="72" spans="2:9" ht="9" customHeight="1" x14ac:dyDescent="0.3">
      <c r="B72" s="50"/>
      <c r="C72" s="49"/>
      <c r="D72" s="7"/>
      <c r="E72" s="58"/>
      <c r="F72" s="59"/>
      <c r="G72" s="59"/>
      <c r="H72" s="60"/>
      <c r="I72" s="8"/>
    </row>
    <row r="73" spans="2:9" ht="9" customHeight="1" x14ac:dyDescent="0.3">
      <c r="B73" s="50"/>
      <c r="C73" s="49"/>
      <c r="D73" s="7"/>
      <c r="E73" s="58"/>
      <c r="F73" s="59"/>
      <c r="G73" s="59"/>
      <c r="H73" s="60"/>
      <c r="I73" s="8"/>
    </row>
    <row r="74" spans="2:9" ht="9" customHeight="1" x14ac:dyDescent="0.3">
      <c r="B74" s="50"/>
      <c r="C74" s="49"/>
      <c r="D74" s="7"/>
      <c r="E74" s="58"/>
      <c r="F74" s="59"/>
      <c r="G74" s="59"/>
      <c r="H74" s="60"/>
      <c r="I74" s="8"/>
    </row>
    <row r="75" spans="2:9" ht="9" customHeight="1" x14ac:dyDescent="0.3">
      <c r="B75" s="50"/>
      <c r="C75" s="49"/>
      <c r="D75" s="7"/>
      <c r="E75" s="58"/>
      <c r="F75" s="59"/>
      <c r="G75" s="59"/>
      <c r="H75" s="60"/>
      <c r="I75" s="8"/>
    </row>
    <row r="76" spans="2:9" ht="9" customHeight="1" x14ac:dyDescent="0.3">
      <c r="B76" s="50"/>
      <c r="C76" s="49"/>
      <c r="D76" s="7"/>
      <c r="E76" s="61"/>
      <c r="F76" s="62"/>
      <c r="G76" s="62"/>
      <c r="H76" s="63"/>
      <c r="I76" s="8"/>
    </row>
    <row r="77" spans="2:9" ht="9" customHeight="1" x14ac:dyDescent="0.3">
      <c r="B77" s="50"/>
      <c r="C77" s="49"/>
      <c r="D77" s="7"/>
      <c r="E77" s="7"/>
      <c r="F77" s="7"/>
      <c r="G77" s="7"/>
      <c r="H77" s="7"/>
      <c r="I77" s="8"/>
    </row>
    <row r="78" spans="2:9" ht="9" customHeight="1" x14ac:dyDescent="0.3">
      <c r="B78" s="48" t="s">
        <v>5</v>
      </c>
      <c r="C78" s="49"/>
      <c r="D78" s="7"/>
      <c r="E78" s="7"/>
      <c r="F78" s="51" t="s">
        <v>0</v>
      </c>
      <c r="G78" s="51" t="str">
        <f>IF(Paramètres!C7&lt;&gt;"",Paramètres!C7,"")</f>
        <v>21-35</v>
      </c>
      <c r="H78" s="7"/>
      <c r="I78" s="8"/>
    </row>
    <row r="79" spans="2:9" ht="9" customHeight="1" x14ac:dyDescent="0.3">
      <c r="B79" s="50"/>
      <c r="C79" s="49"/>
      <c r="D79" s="7"/>
      <c r="E79" s="7"/>
      <c r="F79" s="51"/>
      <c r="G79" s="51"/>
      <c r="H79" s="7"/>
      <c r="I79" s="8"/>
    </row>
    <row r="80" spans="2:9" ht="9" customHeight="1" x14ac:dyDescent="0.3">
      <c r="B80" s="50"/>
      <c r="C80" s="49"/>
      <c r="D80" s="7"/>
      <c r="E80" s="7"/>
      <c r="F80" s="51" t="s">
        <v>1</v>
      </c>
      <c r="G80" s="51" t="str">
        <f>IF(Paramètres!C13&lt;&gt;"",Paramètres!C13,"")</f>
        <v>24/03/2025</v>
      </c>
      <c r="H80" s="7"/>
      <c r="I80" s="8"/>
    </row>
    <row r="81" spans="2:9" ht="9" customHeight="1" x14ac:dyDescent="0.3">
      <c r="B81" s="50"/>
      <c r="C81" s="49"/>
      <c r="D81" s="7"/>
      <c r="E81" s="7"/>
      <c r="F81" s="51"/>
      <c r="G81" s="51"/>
      <c r="H81" s="7"/>
      <c r="I81" s="8"/>
    </row>
    <row r="82" spans="2:9" ht="9" customHeight="1" x14ac:dyDescent="0.3">
      <c r="B82" s="50"/>
      <c r="C82" s="49"/>
      <c r="D82" s="7"/>
      <c r="E82" s="7"/>
      <c r="F82" s="51" t="s">
        <v>2</v>
      </c>
      <c r="G82" s="51" t="str">
        <f>IF(Paramètres!C15&lt;&gt;"",Paramètres!C15,"")</f>
        <v>DCE</v>
      </c>
      <c r="H82" s="7"/>
      <c r="I82" s="8"/>
    </row>
    <row r="83" spans="2:9" ht="9" customHeight="1" x14ac:dyDescent="0.3">
      <c r="B83" s="50"/>
      <c r="C83" s="49"/>
      <c r="D83" s="7"/>
      <c r="E83" s="7"/>
      <c r="F83" s="51"/>
      <c r="G83" s="51"/>
      <c r="H83" s="7"/>
      <c r="I83" s="8"/>
    </row>
    <row r="84" spans="2:9" ht="9" customHeight="1" x14ac:dyDescent="0.3">
      <c r="B84" s="50"/>
      <c r="C84" s="49"/>
      <c r="D84" s="7"/>
      <c r="E84" s="7"/>
      <c r="F84" s="51" t="s">
        <v>3</v>
      </c>
      <c r="G84" s="51">
        <f>IF(Paramètres!C17&lt;&gt;"",Paramètres!C17,"")</f>
        <v>2</v>
      </c>
      <c r="H84" s="7"/>
      <c r="I84" s="8"/>
    </row>
    <row r="85" spans="2:9" ht="9" customHeight="1" x14ac:dyDescent="0.3">
      <c r="B85" s="5"/>
      <c r="C85" s="6"/>
      <c r="D85" s="7"/>
      <c r="E85" s="7"/>
      <c r="F85" s="51"/>
      <c r="G85" s="51"/>
      <c r="H85" s="7"/>
      <c r="I85" s="8"/>
    </row>
    <row r="86" spans="2:9" ht="9" customHeight="1" x14ac:dyDescent="0.3">
      <c r="B86" s="9"/>
      <c r="C86" s="10"/>
      <c r="D86" s="11"/>
      <c r="E86" s="11"/>
      <c r="F86" s="11"/>
      <c r="G86" s="11"/>
      <c r="H86" s="11"/>
      <c r="I86" s="12"/>
    </row>
  </sheetData>
  <sheetProtection password="E95E" sheet="1" objects="1" selectLockedCells="1"/>
  <mergeCells count="21">
    <mergeCell ref="E2:H10"/>
    <mergeCell ref="E11:H19"/>
    <mergeCell ref="E20:H27"/>
    <mergeCell ref="E28:H45"/>
    <mergeCell ref="E60:H62"/>
    <mergeCell ref="F82:F83"/>
    <mergeCell ref="G82:G83"/>
    <mergeCell ref="F84:F85"/>
    <mergeCell ref="G84:G85"/>
    <mergeCell ref="E47:H58"/>
    <mergeCell ref="E63:H69"/>
    <mergeCell ref="E70:H76"/>
    <mergeCell ref="F78:F79"/>
    <mergeCell ref="G78:G79"/>
    <mergeCell ref="F80:F81"/>
    <mergeCell ref="G80:G81"/>
    <mergeCell ref="B78:C84"/>
    <mergeCell ref="B71:C77"/>
    <mergeCell ref="B64:C70"/>
    <mergeCell ref="B57:C63"/>
    <mergeCell ref="B50:C56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Q172"/>
  <sheetViews>
    <sheetView showGridLines="0" workbookViewId="0">
      <pane ySplit="3" topLeftCell="A130" activePane="bottomLeft" state="frozen"/>
      <selection pane="bottomLeft" activeCell="I10" sqref="I10"/>
    </sheetView>
  </sheetViews>
  <sheetFormatPr baseColWidth="10" defaultColWidth="9.109375" defaultRowHeight="14.4" x14ac:dyDescent="0.3"/>
  <cols>
    <col min="1" max="1" width="0" hidden="1" customWidth="1"/>
    <col min="2" max="2" width="6.5546875" customWidth="1"/>
    <col min="3" max="3" width="36" customWidth="1"/>
    <col min="4" max="7" width="8.109375" customWidth="1"/>
    <col min="8" max="8" width="0" hidden="1" customWidth="1"/>
    <col min="9" max="10" width="12.5546875" customWidth="1"/>
    <col min="11" max="17" width="0" hidden="1" customWidth="1"/>
    <col min="18" max="69" width="10.6640625" customWidth="1"/>
  </cols>
  <sheetData>
    <row r="1" spans="1:17" hidden="1" x14ac:dyDescent="0.3">
      <c r="A1" s="7" t="s">
        <v>10</v>
      </c>
      <c r="B1" s="7" t="s">
        <v>11</v>
      </c>
      <c r="C1" s="7" t="s">
        <v>12</v>
      </c>
      <c r="D1" s="7" t="s">
        <v>13</v>
      </c>
      <c r="E1" s="7" t="s">
        <v>14</v>
      </c>
      <c r="F1" s="7" t="s">
        <v>15</v>
      </c>
      <c r="G1" s="7" t="s">
        <v>16</v>
      </c>
      <c r="H1" s="7" t="s">
        <v>17</v>
      </c>
      <c r="I1" s="7" t="s">
        <v>18</v>
      </c>
      <c r="J1" s="7" t="s">
        <v>19</v>
      </c>
      <c r="K1" s="7" t="s">
        <v>20</v>
      </c>
      <c r="M1" s="7" t="s">
        <v>21</v>
      </c>
      <c r="N1" s="7" t="s">
        <v>22</v>
      </c>
      <c r="O1" s="7" t="s">
        <v>23</v>
      </c>
      <c r="P1" s="7" t="s">
        <v>24</v>
      </c>
      <c r="Q1" s="7" t="s">
        <v>25</v>
      </c>
    </row>
    <row r="3" spans="1:17" ht="20.399999999999999" x14ac:dyDescent="0.3">
      <c r="A3" s="7" t="s">
        <v>26</v>
      </c>
      <c r="B3" s="13" t="s">
        <v>27</v>
      </c>
      <c r="C3" s="107" t="s">
        <v>28</v>
      </c>
      <c r="D3" s="107"/>
      <c r="E3" s="107"/>
      <c r="F3" s="13" t="s">
        <v>15</v>
      </c>
      <c r="G3" s="13" t="s">
        <v>29</v>
      </c>
      <c r="H3" s="13" t="s">
        <v>30</v>
      </c>
      <c r="I3" s="13" t="s">
        <v>31</v>
      </c>
      <c r="J3" s="13" t="s">
        <v>32</v>
      </c>
      <c r="K3" s="13" t="s">
        <v>33</v>
      </c>
      <c r="L3" s="13" t="s">
        <v>34</v>
      </c>
      <c r="M3" s="13" t="s">
        <v>35</v>
      </c>
      <c r="N3" s="13" t="s">
        <v>36</v>
      </c>
      <c r="O3" s="13" t="s">
        <v>37</v>
      </c>
      <c r="P3" s="13" t="s">
        <v>38</v>
      </c>
      <c r="Q3" s="13" t="s">
        <v>39</v>
      </c>
    </row>
    <row r="4" spans="1:17" ht="18.600000000000001" customHeight="1" x14ac:dyDescent="0.3">
      <c r="A4" s="7">
        <v>2</v>
      </c>
      <c r="B4" s="14" t="s">
        <v>40</v>
      </c>
      <c r="C4" s="108" t="s">
        <v>41</v>
      </c>
      <c r="D4" s="108"/>
      <c r="E4" s="108"/>
      <c r="F4" s="15"/>
      <c r="G4" s="15"/>
      <c r="H4" s="15"/>
      <c r="I4" s="15"/>
      <c r="J4" s="14"/>
      <c r="K4" s="7"/>
    </row>
    <row r="5" spans="1:17" hidden="1" x14ac:dyDescent="0.3">
      <c r="A5" s="7">
        <v>5</v>
      </c>
    </row>
    <row r="6" spans="1:17" hidden="1" x14ac:dyDescent="0.3">
      <c r="A6" s="7" t="s">
        <v>42</v>
      </c>
    </row>
    <row r="7" spans="1:17" ht="22.2" customHeight="1" x14ac:dyDescent="0.3">
      <c r="A7" s="7">
        <v>3</v>
      </c>
      <c r="B7" s="16" t="s">
        <v>43</v>
      </c>
      <c r="C7" s="103" t="s">
        <v>44</v>
      </c>
      <c r="D7" s="103"/>
      <c r="E7" s="103"/>
      <c r="F7" s="17"/>
      <c r="G7" s="17"/>
      <c r="H7" s="17"/>
      <c r="I7" s="17"/>
      <c r="J7" s="18"/>
      <c r="K7" s="7"/>
    </row>
    <row r="8" spans="1:17" hidden="1" x14ac:dyDescent="0.3">
      <c r="A8" s="7" t="s">
        <v>45</v>
      </c>
    </row>
    <row r="9" spans="1:17" hidden="1" x14ac:dyDescent="0.3">
      <c r="A9" s="7" t="s">
        <v>45</v>
      </c>
    </row>
    <row r="10" spans="1:17" x14ac:dyDescent="0.3">
      <c r="A10" s="7">
        <v>9</v>
      </c>
      <c r="B10" s="19" t="s">
        <v>46</v>
      </c>
      <c r="C10" s="104" t="s">
        <v>47</v>
      </c>
      <c r="D10" s="105"/>
      <c r="E10" s="105"/>
      <c r="F10" s="21" t="s">
        <v>48</v>
      </c>
      <c r="G10" s="22">
        <v>477.34</v>
      </c>
      <c r="H10" s="22"/>
      <c r="I10" s="23"/>
      <c r="J10" s="24">
        <f>IF(AND(G10= "",H10= ""), 0, ROUND(ROUND(I10, 2) * ROUND(IF(H10="",G10,H10),  2), 2))</f>
        <v>0</v>
      </c>
      <c r="K10" s="7"/>
      <c r="M10" s="25">
        <v>0.2</v>
      </c>
      <c r="Q10" s="7">
        <v>86</v>
      </c>
    </row>
    <row r="11" spans="1:17" hidden="1" x14ac:dyDescent="0.3">
      <c r="A11" s="7" t="s">
        <v>49</v>
      </c>
    </row>
    <row r="12" spans="1:17" hidden="1" x14ac:dyDescent="0.3">
      <c r="A12" s="7" t="s">
        <v>50</v>
      </c>
    </row>
    <row r="13" spans="1:17" hidden="1" x14ac:dyDescent="0.3">
      <c r="A13" s="7" t="s">
        <v>50</v>
      </c>
    </row>
    <row r="14" spans="1:17" hidden="1" x14ac:dyDescent="0.3">
      <c r="A14" s="7" t="s">
        <v>50</v>
      </c>
    </row>
    <row r="15" spans="1:17" hidden="1" x14ac:dyDescent="0.3">
      <c r="A15" s="7" t="s">
        <v>50</v>
      </c>
    </row>
    <row r="16" spans="1:17" hidden="1" x14ac:dyDescent="0.3">
      <c r="A16" s="7" t="s">
        <v>50</v>
      </c>
    </row>
    <row r="17" spans="1:17" hidden="1" x14ac:dyDescent="0.3">
      <c r="A17" s="7" t="s">
        <v>50</v>
      </c>
    </row>
    <row r="18" spans="1:17" hidden="1" x14ac:dyDescent="0.3">
      <c r="A18" s="7" t="s">
        <v>50</v>
      </c>
    </row>
    <row r="19" spans="1:17" hidden="1" x14ac:dyDescent="0.3">
      <c r="A19" s="7" t="s">
        <v>50</v>
      </c>
    </row>
    <row r="20" spans="1:17" hidden="1" x14ac:dyDescent="0.3">
      <c r="A20" s="7" t="s">
        <v>50</v>
      </c>
    </row>
    <row r="21" spans="1:17" hidden="1" x14ac:dyDescent="0.3">
      <c r="A21" s="7" t="s">
        <v>50</v>
      </c>
    </row>
    <row r="22" spans="1:17" hidden="1" x14ac:dyDescent="0.3">
      <c r="A22" s="7" t="s">
        <v>50</v>
      </c>
    </row>
    <row r="23" spans="1:17" hidden="1" x14ac:dyDescent="0.3">
      <c r="A23" s="7" t="s">
        <v>50</v>
      </c>
    </row>
    <row r="24" spans="1:17" hidden="1" x14ac:dyDescent="0.3">
      <c r="A24" s="7" t="s">
        <v>50</v>
      </c>
    </row>
    <row r="25" spans="1:17" hidden="1" x14ac:dyDescent="0.3">
      <c r="A25" s="7" t="s">
        <v>50</v>
      </c>
    </row>
    <row r="26" spans="1:17" hidden="1" x14ac:dyDescent="0.3">
      <c r="A26" s="7" t="s">
        <v>50</v>
      </c>
    </row>
    <row r="27" spans="1:17" hidden="1" x14ac:dyDescent="0.3">
      <c r="A27" s="7" t="s">
        <v>50</v>
      </c>
    </row>
    <row r="28" spans="1:17" ht="22.65" customHeight="1" x14ac:dyDescent="0.3">
      <c r="A28" s="7" t="s">
        <v>51</v>
      </c>
      <c r="B28" s="26"/>
      <c r="C28" s="106" t="s">
        <v>52</v>
      </c>
      <c r="D28" s="106"/>
      <c r="E28" s="106"/>
      <c r="F28" s="106"/>
      <c r="G28" s="106"/>
      <c r="H28" s="106"/>
      <c r="I28" s="106"/>
      <c r="J28" s="26"/>
    </row>
    <row r="29" spans="1:17" hidden="1" x14ac:dyDescent="0.3">
      <c r="A29" s="7" t="s">
        <v>53</v>
      </c>
    </row>
    <row r="30" spans="1:17" ht="18" customHeight="1" x14ac:dyDescent="0.3">
      <c r="A30" s="7">
        <v>4</v>
      </c>
      <c r="B30" s="16" t="s">
        <v>54</v>
      </c>
      <c r="C30" s="109" t="s">
        <v>55</v>
      </c>
      <c r="D30" s="109"/>
      <c r="E30" s="109"/>
      <c r="F30" s="27"/>
      <c r="G30" s="27"/>
      <c r="H30" s="27"/>
      <c r="I30" s="27"/>
      <c r="J30" s="28"/>
      <c r="K30" s="7"/>
    </row>
    <row r="31" spans="1:17" x14ac:dyDescent="0.3">
      <c r="A31" s="7">
        <v>9</v>
      </c>
      <c r="B31" s="19" t="s">
        <v>56</v>
      </c>
      <c r="C31" s="104" t="s">
        <v>57</v>
      </c>
      <c r="D31" s="105"/>
      <c r="E31" s="105"/>
      <c r="F31" s="21" t="s">
        <v>48</v>
      </c>
      <c r="G31" s="22">
        <v>477.34</v>
      </c>
      <c r="H31" s="22"/>
      <c r="I31" s="23"/>
      <c r="J31" s="24">
        <f>IF(AND(G31= "",H31= ""), 0, ROUND(ROUND(I31, 2) * ROUND(IF(H31="",G31,H31),  2), 2))</f>
        <v>0</v>
      </c>
      <c r="K31" s="7"/>
      <c r="M31" s="25">
        <v>0.2</v>
      </c>
      <c r="Q31" s="7">
        <v>86</v>
      </c>
    </row>
    <row r="32" spans="1:17" hidden="1" x14ac:dyDescent="0.3">
      <c r="A32" s="7" t="s">
        <v>49</v>
      </c>
    </row>
    <row r="33" spans="1:1" hidden="1" x14ac:dyDescent="0.3">
      <c r="A33" s="7" t="s">
        <v>50</v>
      </c>
    </row>
    <row r="34" spans="1:1" hidden="1" x14ac:dyDescent="0.3">
      <c r="A34" s="7" t="s">
        <v>50</v>
      </c>
    </row>
    <row r="35" spans="1:1" hidden="1" x14ac:dyDescent="0.3">
      <c r="A35" s="7" t="s">
        <v>50</v>
      </c>
    </row>
    <row r="36" spans="1:1" hidden="1" x14ac:dyDescent="0.3">
      <c r="A36" s="7" t="s">
        <v>50</v>
      </c>
    </row>
    <row r="37" spans="1:1" hidden="1" x14ac:dyDescent="0.3">
      <c r="A37" s="7" t="s">
        <v>50</v>
      </c>
    </row>
    <row r="38" spans="1:1" hidden="1" x14ac:dyDescent="0.3">
      <c r="A38" s="7" t="s">
        <v>50</v>
      </c>
    </row>
    <row r="39" spans="1:1" hidden="1" x14ac:dyDescent="0.3">
      <c r="A39" s="7" t="s">
        <v>50</v>
      </c>
    </row>
    <row r="40" spans="1:1" hidden="1" x14ac:dyDescent="0.3">
      <c r="A40" s="7" t="s">
        <v>50</v>
      </c>
    </row>
    <row r="41" spans="1:1" hidden="1" x14ac:dyDescent="0.3">
      <c r="A41" s="7" t="s">
        <v>50</v>
      </c>
    </row>
    <row r="42" spans="1:1" hidden="1" x14ac:dyDescent="0.3">
      <c r="A42" s="7" t="s">
        <v>50</v>
      </c>
    </row>
    <row r="43" spans="1:1" hidden="1" x14ac:dyDescent="0.3">
      <c r="A43" s="7" t="s">
        <v>50</v>
      </c>
    </row>
    <row r="44" spans="1:1" hidden="1" x14ac:dyDescent="0.3">
      <c r="A44" s="7" t="s">
        <v>50</v>
      </c>
    </row>
    <row r="45" spans="1:1" hidden="1" x14ac:dyDescent="0.3">
      <c r="A45" s="7" t="s">
        <v>50</v>
      </c>
    </row>
    <row r="46" spans="1:1" hidden="1" x14ac:dyDescent="0.3">
      <c r="A46" s="7" t="s">
        <v>50</v>
      </c>
    </row>
    <row r="47" spans="1:1" hidden="1" x14ac:dyDescent="0.3">
      <c r="A47" s="7" t="s">
        <v>50</v>
      </c>
    </row>
    <row r="48" spans="1:1" hidden="1" x14ac:dyDescent="0.3">
      <c r="A48" s="7" t="s">
        <v>50</v>
      </c>
    </row>
    <row r="49" spans="1:17" ht="22.65" customHeight="1" x14ac:dyDescent="0.3">
      <c r="A49" s="7" t="s">
        <v>51</v>
      </c>
      <c r="B49" s="26"/>
      <c r="C49" s="106" t="s">
        <v>52</v>
      </c>
      <c r="D49" s="106"/>
      <c r="E49" s="106"/>
      <c r="F49" s="106"/>
      <c r="G49" s="106"/>
      <c r="H49" s="106"/>
      <c r="I49" s="106"/>
      <c r="J49" s="26"/>
    </row>
    <row r="50" spans="1:17" hidden="1" x14ac:dyDescent="0.3">
      <c r="A50" s="7" t="s">
        <v>53</v>
      </c>
    </row>
    <row r="51" spans="1:17" hidden="1" x14ac:dyDescent="0.3">
      <c r="A51" s="7" t="s">
        <v>58</v>
      </c>
    </row>
    <row r="52" spans="1:17" x14ac:dyDescent="0.3">
      <c r="A52" s="7" t="s">
        <v>59</v>
      </c>
      <c r="B52" s="20"/>
      <c r="C52" s="65"/>
      <c r="D52" s="65"/>
      <c r="E52" s="65"/>
      <c r="J52" s="20"/>
    </row>
    <row r="53" spans="1:17" ht="16.95" customHeight="1" x14ac:dyDescent="0.3">
      <c r="B53" s="20"/>
      <c r="C53" s="95" t="s">
        <v>44</v>
      </c>
      <c r="D53" s="96"/>
      <c r="E53" s="96"/>
      <c r="F53" s="93"/>
      <c r="G53" s="93"/>
      <c r="H53" s="93"/>
      <c r="I53" s="93"/>
      <c r="J53" s="94"/>
    </row>
    <row r="54" spans="1:17" x14ac:dyDescent="0.3">
      <c r="B54" s="20"/>
      <c r="C54" s="98"/>
      <c r="D54" s="53"/>
      <c r="E54" s="53"/>
      <c r="F54" s="53"/>
      <c r="G54" s="53"/>
      <c r="H54" s="53"/>
      <c r="I54" s="53"/>
      <c r="J54" s="97"/>
    </row>
    <row r="55" spans="1:17" x14ac:dyDescent="0.3">
      <c r="B55" s="20"/>
      <c r="C55" s="101" t="s">
        <v>60</v>
      </c>
      <c r="D55" s="102"/>
      <c r="E55" s="102"/>
      <c r="F55" s="99">
        <f>SUMIF(K8:K52, IF(K7="","",K7), J8:J52)</f>
        <v>0</v>
      </c>
      <c r="G55" s="99"/>
      <c r="H55" s="99"/>
      <c r="I55" s="99"/>
      <c r="J55" s="100"/>
    </row>
    <row r="56" spans="1:17" ht="16.95" customHeight="1" x14ac:dyDescent="0.3">
      <c r="B56" s="20"/>
      <c r="C56" s="101" t="s">
        <v>61</v>
      </c>
      <c r="D56" s="102"/>
      <c r="E56" s="102"/>
      <c r="F56" s="99">
        <f>ROUND(SUMIF(K8:K52, IF(K7="","",K7), J8:J52) * 0.2, 2)</f>
        <v>0</v>
      </c>
      <c r="G56" s="99"/>
      <c r="H56" s="99"/>
      <c r="I56" s="99"/>
      <c r="J56" s="100"/>
    </row>
    <row r="57" spans="1:17" x14ac:dyDescent="0.3">
      <c r="B57" s="20"/>
      <c r="C57" s="89" t="s">
        <v>62</v>
      </c>
      <c r="D57" s="90"/>
      <c r="E57" s="90"/>
      <c r="F57" s="87">
        <f>SUM(F55:F56)</f>
        <v>0</v>
      </c>
      <c r="G57" s="87"/>
      <c r="H57" s="87"/>
      <c r="I57" s="87"/>
      <c r="J57" s="88"/>
    </row>
    <row r="58" spans="1:17" ht="22.2" customHeight="1" x14ac:dyDescent="0.3">
      <c r="A58" s="7">
        <v>3</v>
      </c>
      <c r="B58" s="16" t="s">
        <v>63</v>
      </c>
      <c r="C58" s="103" t="s">
        <v>64</v>
      </c>
      <c r="D58" s="103"/>
      <c r="E58" s="103"/>
      <c r="F58" s="17"/>
      <c r="G58" s="17"/>
      <c r="H58" s="17"/>
      <c r="I58" s="17"/>
      <c r="J58" s="18"/>
      <c r="K58" s="7"/>
    </row>
    <row r="59" spans="1:17" x14ac:dyDescent="0.3">
      <c r="A59" s="7">
        <v>9</v>
      </c>
      <c r="B59" s="19" t="s">
        <v>65</v>
      </c>
      <c r="C59" s="104" t="s">
        <v>66</v>
      </c>
      <c r="D59" s="105"/>
      <c r="E59" s="105"/>
      <c r="F59" s="21" t="s">
        <v>48</v>
      </c>
      <c r="G59" s="22">
        <v>189.81</v>
      </c>
      <c r="H59" s="22"/>
      <c r="I59" s="23"/>
      <c r="J59" s="24">
        <f>IF(AND(G59= "",H59= ""), 0, ROUND(ROUND(I59, 2) * ROUND(IF(H59="",G59,H59),  2), 2))</f>
        <v>0</v>
      </c>
      <c r="K59" s="7"/>
      <c r="M59" s="25">
        <v>0.2</v>
      </c>
      <c r="Q59" s="7">
        <v>86</v>
      </c>
    </row>
    <row r="60" spans="1:17" hidden="1" x14ac:dyDescent="0.3">
      <c r="A60" s="7" t="s">
        <v>49</v>
      </c>
    </row>
    <row r="61" spans="1:17" hidden="1" x14ac:dyDescent="0.3">
      <c r="A61" s="7" t="s">
        <v>50</v>
      </c>
    </row>
    <row r="62" spans="1:17" hidden="1" x14ac:dyDescent="0.3">
      <c r="A62" s="7" t="s">
        <v>50</v>
      </c>
    </row>
    <row r="63" spans="1:17" hidden="1" x14ac:dyDescent="0.3">
      <c r="A63" s="7" t="s">
        <v>50</v>
      </c>
    </row>
    <row r="64" spans="1:17" hidden="1" x14ac:dyDescent="0.3">
      <c r="A64" s="7" t="s">
        <v>50</v>
      </c>
    </row>
    <row r="65" spans="1:17" hidden="1" x14ac:dyDescent="0.3">
      <c r="A65" s="7" t="s">
        <v>50</v>
      </c>
    </row>
    <row r="66" spans="1:17" hidden="1" x14ac:dyDescent="0.3">
      <c r="A66" s="7" t="s">
        <v>50</v>
      </c>
    </row>
    <row r="67" spans="1:17" hidden="1" x14ac:dyDescent="0.3">
      <c r="A67" s="7" t="s">
        <v>50</v>
      </c>
    </row>
    <row r="68" spans="1:17" hidden="1" x14ac:dyDescent="0.3">
      <c r="A68" s="7" t="s">
        <v>50</v>
      </c>
    </row>
    <row r="69" spans="1:17" ht="22.65" customHeight="1" x14ac:dyDescent="0.3">
      <c r="A69" s="7" t="s">
        <v>51</v>
      </c>
      <c r="B69" s="26"/>
      <c r="C69" s="106" t="s">
        <v>67</v>
      </c>
      <c r="D69" s="106"/>
      <c r="E69" s="106"/>
      <c r="F69" s="106"/>
      <c r="G69" s="106"/>
      <c r="H69" s="106"/>
      <c r="I69" s="106"/>
      <c r="J69" s="26"/>
    </row>
    <row r="70" spans="1:17" hidden="1" x14ac:dyDescent="0.3">
      <c r="A70" s="7" t="s">
        <v>53</v>
      </c>
    </row>
    <row r="71" spans="1:17" x14ac:dyDescent="0.3">
      <c r="A71" s="7">
        <v>9</v>
      </c>
      <c r="B71" s="19" t="s">
        <v>68</v>
      </c>
      <c r="C71" s="104" t="s">
        <v>69</v>
      </c>
      <c r="D71" s="105"/>
      <c r="E71" s="105"/>
      <c r="F71" s="21" t="s">
        <v>48</v>
      </c>
      <c r="G71" s="22">
        <v>189.81</v>
      </c>
      <c r="H71" s="22"/>
      <c r="I71" s="23"/>
      <c r="J71" s="24">
        <f>IF(AND(G71= "",H71= ""), 0, ROUND(ROUND(I71, 2) * ROUND(IF(H71="",G71,H71),  2), 2))</f>
        <v>0</v>
      </c>
      <c r="K71" s="7"/>
      <c r="M71" s="25">
        <v>0.2</v>
      </c>
      <c r="Q71" s="7">
        <v>86</v>
      </c>
    </row>
    <row r="72" spans="1:17" hidden="1" x14ac:dyDescent="0.3">
      <c r="A72" s="7" t="s">
        <v>49</v>
      </c>
    </row>
    <row r="73" spans="1:17" hidden="1" x14ac:dyDescent="0.3">
      <c r="A73" s="7" t="s">
        <v>49</v>
      </c>
    </row>
    <row r="74" spans="1:17" hidden="1" x14ac:dyDescent="0.3">
      <c r="A74" s="7" t="s">
        <v>50</v>
      </c>
    </row>
    <row r="75" spans="1:17" hidden="1" x14ac:dyDescent="0.3">
      <c r="A75" s="7" t="s">
        <v>50</v>
      </c>
    </row>
    <row r="76" spans="1:17" hidden="1" x14ac:dyDescent="0.3">
      <c r="A76" s="7" t="s">
        <v>50</v>
      </c>
    </row>
    <row r="77" spans="1:17" hidden="1" x14ac:dyDescent="0.3">
      <c r="A77" s="7" t="s">
        <v>50</v>
      </c>
    </row>
    <row r="78" spans="1:17" hidden="1" x14ac:dyDescent="0.3">
      <c r="A78" s="7" t="s">
        <v>50</v>
      </c>
    </row>
    <row r="79" spans="1:17" hidden="1" x14ac:dyDescent="0.3">
      <c r="A79" s="7" t="s">
        <v>50</v>
      </c>
    </row>
    <row r="80" spans="1:17" hidden="1" x14ac:dyDescent="0.3">
      <c r="A80" s="7" t="s">
        <v>50</v>
      </c>
    </row>
    <row r="81" spans="1:17" hidden="1" x14ac:dyDescent="0.3">
      <c r="A81" s="7" t="s">
        <v>50</v>
      </c>
    </row>
    <row r="82" spans="1:17" ht="33.9" customHeight="1" x14ac:dyDescent="0.3">
      <c r="A82" s="7" t="s">
        <v>51</v>
      </c>
      <c r="B82" s="26"/>
      <c r="C82" s="106" t="s">
        <v>70</v>
      </c>
      <c r="D82" s="106"/>
      <c r="E82" s="106"/>
      <c r="F82" s="106"/>
      <c r="G82" s="106"/>
      <c r="H82" s="106"/>
      <c r="I82" s="106"/>
      <c r="J82" s="26"/>
    </row>
    <row r="83" spans="1:17" hidden="1" x14ac:dyDescent="0.3">
      <c r="A83" s="7" t="s">
        <v>53</v>
      </c>
    </row>
    <row r="84" spans="1:17" x14ac:dyDescent="0.3">
      <c r="A84" s="7">
        <v>9</v>
      </c>
      <c r="B84" s="19" t="s">
        <v>71</v>
      </c>
      <c r="C84" s="104" t="s">
        <v>72</v>
      </c>
      <c r="D84" s="105"/>
      <c r="E84" s="105"/>
      <c r="F84" s="21" t="s">
        <v>73</v>
      </c>
      <c r="G84" s="22">
        <v>149.02000000000001</v>
      </c>
      <c r="H84" s="22"/>
      <c r="I84" s="23"/>
      <c r="J84" s="24">
        <f>IF(AND(G84= "",H84= ""), 0, ROUND(ROUND(I84, 2) * ROUND(IF(H84="",G84,H84),  2), 2))</f>
        <v>0</v>
      </c>
      <c r="K84" s="7"/>
      <c r="M84" s="25">
        <v>0.2</v>
      </c>
      <c r="Q84" s="7">
        <v>86</v>
      </c>
    </row>
    <row r="85" spans="1:17" hidden="1" x14ac:dyDescent="0.3">
      <c r="A85" s="7" t="s">
        <v>49</v>
      </c>
    </row>
    <row r="86" spans="1:17" hidden="1" x14ac:dyDescent="0.3">
      <c r="A86" s="7" t="s">
        <v>50</v>
      </c>
    </row>
    <row r="87" spans="1:17" hidden="1" x14ac:dyDescent="0.3">
      <c r="A87" s="7" t="s">
        <v>50</v>
      </c>
    </row>
    <row r="88" spans="1:17" hidden="1" x14ac:dyDescent="0.3">
      <c r="A88" s="7" t="s">
        <v>50</v>
      </c>
    </row>
    <row r="89" spans="1:17" hidden="1" x14ac:dyDescent="0.3">
      <c r="A89" s="7" t="s">
        <v>50</v>
      </c>
    </row>
    <row r="90" spans="1:17" hidden="1" x14ac:dyDescent="0.3">
      <c r="A90" s="7" t="s">
        <v>50</v>
      </c>
    </row>
    <row r="91" spans="1:17" hidden="1" x14ac:dyDescent="0.3">
      <c r="A91" s="7" t="s">
        <v>50</v>
      </c>
    </row>
    <row r="92" spans="1:17" hidden="1" x14ac:dyDescent="0.3">
      <c r="A92" s="7" t="s">
        <v>50</v>
      </c>
    </row>
    <row r="93" spans="1:17" hidden="1" x14ac:dyDescent="0.3">
      <c r="A93" s="7" t="s">
        <v>50</v>
      </c>
    </row>
    <row r="94" spans="1:17" ht="22.65" customHeight="1" x14ac:dyDescent="0.3">
      <c r="A94" s="7" t="s">
        <v>51</v>
      </c>
      <c r="B94" s="26"/>
      <c r="C94" s="106" t="s">
        <v>74</v>
      </c>
      <c r="D94" s="106"/>
      <c r="E94" s="106"/>
      <c r="F94" s="106"/>
      <c r="G94" s="106"/>
      <c r="H94" s="106"/>
      <c r="I94" s="106"/>
      <c r="J94" s="26"/>
    </row>
    <row r="95" spans="1:17" hidden="1" x14ac:dyDescent="0.3">
      <c r="A95" s="7" t="s">
        <v>53</v>
      </c>
    </row>
    <row r="96" spans="1:17" x14ac:dyDescent="0.3">
      <c r="A96" s="7">
        <v>9</v>
      </c>
      <c r="B96" s="19" t="s">
        <v>75</v>
      </c>
      <c r="C96" s="104" t="s">
        <v>76</v>
      </c>
      <c r="D96" s="105"/>
      <c r="E96" s="105"/>
      <c r="F96" s="21" t="s">
        <v>15</v>
      </c>
      <c r="G96" s="30">
        <v>1</v>
      </c>
      <c r="H96" s="30"/>
      <c r="I96" s="23"/>
      <c r="J96" s="24">
        <f>IF(AND(G96= "",H96= ""), 0, ROUND(ROUND(I96, 2) * ROUND(IF(H96="",G96,H96),  0), 2))</f>
        <v>0</v>
      </c>
      <c r="K96" s="7"/>
      <c r="M96" s="25">
        <v>0.2</v>
      </c>
      <c r="Q96" s="7">
        <v>86</v>
      </c>
    </row>
    <row r="97" spans="1:17" hidden="1" x14ac:dyDescent="0.3">
      <c r="A97" s="7" t="s">
        <v>49</v>
      </c>
    </row>
    <row r="98" spans="1:17" hidden="1" x14ac:dyDescent="0.3">
      <c r="A98" s="7" t="s">
        <v>50</v>
      </c>
    </row>
    <row r="99" spans="1:17" ht="20.85" customHeight="1" x14ac:dyDescent="0.3">
      <c r="A99" s="7" t="s">
        <v>51</v>
      </c>
      <c r="B99" s="26"/>
      <c r="C99" s="106" t="s">
        <v>77</v>
      </c>
      <c r="D99" s="106"/>
      <c r="E99" s="106"/>
      <c r="F99" s="106"/>
      <c r="G99" s="106"/>
      <c r="H99" s="106"/>
      <c r="I99" s="106"/>
      <c r="J99" s="26"/>
    </row>
    <row r="100" spans="1:17" hidden="1" x14ac:dyDescent="0.3">
      <c r="A100" s="7" t="s">
        <v>53</v>
      </c>
    </row>
    <row r="101" spans="1:17" x14ac:dyDescent="0.3">
      <c r="A101" s="7">
        <v>9</v>
      </c>
      <c r="B101" s="19" t="s">
        <v>78</v>
      </c>
      <c r="C101" s="104" t="s">
        <v>79</v>
      </c>
      <c r="D101" s="105"/>
      <c r="E101" s="105"/>
      <c r="F101" s="21" t="s">
        <v>15</v>
      </c>
      <c r="G101" s="30">
        <v>1</v>
      </c>
      <c r="H101" s="30"/>
      <c r="I101" s="23"/>
      <c r="J101" s="24">
        <f>IF(AND(G101= "",H101= ""), 0, ROUND(ROUND(I101, 2) * ROUND(IF(H101="",G101,H101),  0), 2))</f>
        <v>0</v>
      </c>
      <c r="K101" s="7"/>
      <c r="M101" s="25">
        <v>0.2</v>
      </c>
      <c r="Q101" s="7">
        <v>86</v>
      </c>
    </row>
    <row r="102" spans="1:17" hidden="1" x14ac:dyDescent="0.3">
      <c r="A102" s="7" t="s">
        <v>49</v>
      </c>
    </row>
    <row r="103" spans="1:17" ht="20.85" customHeight="1" x14ac:dyDescent="0.3">
      <c r="A103" s="7" t="s">
        <v>51</v>
      </c>
      <c r="B103" s="26"/>
      <c r="C103" s="106" t="s">
        <v>80</v>
      </c>
      <c r="D103" s="106"/>
      <c r="E103" s="106"/>
      <c r="F103" s="106"/>
      <c r="G103" s="106"/>
      <c r="H103" s="106"/>
      <c r="I103" s="106"/>
      <c r="J103" s="26"/>
    </row>
    <row r="104" spans="1:17" hidden="1" x14ac:dyDescent="0.3">
      <c r="A104" s="7" t="s">
        <v>53</v>
      </c>
    </row>
    <row r="105" spans="1:17" x14ac:dyDescent="0.3">
      <c r="A105" s="7" t="s">
        <v>59</v>
      </c>
      <c r="B105" s="20"/>
      <c r="C105" s="65"/>
      <c r="D105" s="65"/>
      <c r="E105" s="65"/>
      <c r="J105" s="20"/>
    </row>
    <row r="106" spans="1:17" ht="16.95" customHeight="1" x14ac:dyDescent="0.3">
      <c r="B106" s="20"/>
      <c r="C106" s="95" t="s">
        <v>64</v>
      </c>
      <c r="D106" s="96"/>
      <c r="E106" s="96"/>
      <c r="F106" s="93"/>
      <c r="G106" s="93"/>
      <c r="H106" s="93"/>
      <c r="I106" s="93"/>
      <c r="J106" s="94"/>
    </row>
    <row r="107" spans="1:17" x14ac:dyDescent="0.3">
      <c r="B107" s="20"/>
      <c r="C107" s="98"/>
      <c r="D107" s="53"/>
      <c r="E107" s="53"/>
      <c r="F107" s="53"/>
      <c r="G107" s="53"/>
      <c r="H107" s="53"/>
      <c r="I107" s="53"/>
      <c r="J107" s="97"/>
    </row>
    <row r="108" spans="1:17" x14ac:dyDescent="0.3">
      <c r="B108" s="20"/>
      <c r="C108" s="101" t="s">
        <v>60</v>
      </c>
      <c r="D108" s="102"/>
      <c r="E108" s="102"/>
      <c r="F108" s="99">
        <f>SUMIF(K59:K105, IF(K58="","",K58), J59:J105)</f>
        <v>0</v>
      </c>
      <c r="G108" s="99"/>
      <c r="H108" s="99"/>
      <c r="I108" s="99"/>
      <c r="J108" s="100"/>
    </row>
    <row r="109" spans="1:17" ht="16.95" customHeight="1" x14ac:dyDescent="0.3">
      <c r="B109" s="20"/>
      <c r="C109" s="101" t="s">
        <v>61</v>
      </c>
      <c r="D109" s="102"/>
      <c r="E109" s="102"/>
      <c r="F109" s="99">
        <f>ROUND(SUMIF(K59:K105, IF(K58="","",K58), J59:J105) * 0.2, 2)</f>
        <v>0</v>
      </c>
      <c r="G109" s="99"/>
      <c r="H109" s="99"/>
      <c r="I109" s="99"/>
      <c r="J109" s="100"/>
    </row>
    <row r="110" spans="1:17" x14ac:dyDescent="0.3">
      <c r="B110" s="20"/>
      <c r="C110" s="89" t="s">
        <v>62</v>
      </c>
      <c r="D110" s="90"/>
      <c r="E110" s="90"/>
      <c r="F110" s="87">
        <f>SUM(F108:F109)</f>
        <v>0</v>
      </c>
      <c r="G110" s="87"/>
      <c r="H110" s="87"/>
      <c r="I110" s="87"/>
      <c r="J110" s="88"/>
    </row>
    <row r="111" spans="1:17" ht="18.600000000000001" customHeight="1" x14ac:dyDescent="0.3">
      <c r="A111" s="7">
        <v>3</v>
      </c>
      <c r="B111" s="16" t="s">
        <v>81</v>
      </c>
      <c r="C111" s="103" t="s">
        <v>82</v>
      </c>
      <c r="D111" s="103"/>
      <c r="E111" s="103"/>
      <c r="F111" s="17"/>
      <c r="G111" s="17"/>
      <c r="H111" s="17"/>
      <c r="I111" s="17"/>
      <c r="J111" s="18"/>
      <c r="K111" s="7"/>
    </row>
    <row r="112" spans="1:17" x14ac:dyDescent="0.3">
      <c r="A112" s="7">
        <v>9</v>
      </c>
      <c r="B112" s="19" t="s">
        <v>83</v>
      </c>
      <c r="C112" s="104" t="s">
        <v>84</v>
      </c>
      <c r="D112" s="105"/>
      <c r="E112" s="105"/>
      <c r="F112" s="21" t="s">
        <v>48</v>
      </c>
      <c r="G112" s="22">
        <v>58.11</v>
      </c>
      <c r="H112" s="22"/>
      <c r="I112" s="23"/>
      <c r="J112" s="24">
        <f>IF(AND(G112= "",H112= ""), 0, ROUND(ROUND(I112, 2) * ROUND(IF(H112="",G112,H112),  2), 2))</f>
        <v>0</v>
      </c>
      <c r="K112" s="7"/>
      <c r="M112" s="25">
        <v>0.2</v>
      </c>
      <c r="Q112" s="7">
        <v>86</v>
      </c>
    </row>
    <row r="113" spans="1:17" hidden="1" x14ac:dyDescent="0.3">
      <c r="A113" s="7" t="s">
        <v>49</v>
      </c>
    </row>
    <row r="114" spans="1:17" hidden="1" x14ac:dyDescent="0.3">
      <c r="A114" s="7" t="s">
        <v>49</v>
      </c>
    </row>
    <row r="115" spans="1:17" hidden="1" x14ac:dyDescent="0.3">
      <c r="A115" s="7" t="s">
        <v>49</v>
      </c>
    </row>
    <row r="116" spans="1:17" hidden="1" x14ac:dyDescent="0.3">
      <c r="A116" s="7" t="s">
        <v>50</v>
      </c>
    </row>
    <row r="117" spans="1:17" ht="22.65" customHeight="1" x14ac:dyDescent="0.3">
      <c r="A117" s="7" t="s">
        <v>51</v>
      </c>
      <c r="B117" s="26"/>
      <c r="C117" s="106" t="s">
        <v>85</v>
      </c>
      <c r="D117" s="106"/>
      <c r="E117" s="106"/>
      <c r="F117" s="106"/>
      <c r="G117" s="106"/>
      <c r="H117" s="106"/>
      <c r="I117" s="106"/>
      <c r="J117" s="26"/>
    </row>
    <row r="118" spans="1:17" hidden="1" x14ac:dyDescent="0.3">
      <c r="A118" s="7" t="s">
        <v>53</v>
      </c>
    </row>
    <row r="119" spans="1:17" x14ac:dyDescent="0.3">
      <c r="A119" s="7">
        <v>9</v>
      </c>
      <c r="B119" s="19" t="s">
        <v>86</v>
      </c>
      <c r="C119" s="104" t="s">
        <v>87</v>
      </c>
      <c r="D119" s="105"/>
      <c r="E119" s="105"/>
      <c r="F119" s="21" t="s">
        <v>48</v>
      </c>
      <c r="G119" s="22">
        <v>58.11</v>
      </c>
      <c r="H119" s="22"/>
      <c r="I119" s="23"/>
      <c r="J119" s="24">
        <f>IF(AND(G119= "",H119= ""), 0, ROUND(ROUND(I119, 2) * ROUND(IF(H119="",G119,H119),  2), 2))</f>
        <v>0</v>
      </c>
      <c r="K119" s="7"/>
      <c r="M119" s="25">
        <v>0.2</v>
      </c>
      <c r="Q119" s="7">
        <v>86</v>
      </c>
    </row>
    <row r="120" spans="1:17" hidden="1" x14ac:dyDescent="0.3">
      <c r="A120" s="7" t="s">
        <v>49</v>
      </c>
    </row>
    <row r="121" spans="1:17" hidden="1" x14ac:dyDescent="0.3">
      <c r="A121" s="7" t="s">
        <v>50</v>
      </c>
    </row>
    <row r="122" spans="1:17" ht="20.85" customHeight="1" x14ac:dyDescent="0.3">
      <c r="A122" s="7" t="s">
        <v>51</v>
      </c>
      <c r="B122" s="26"/>
      <c r="C122" s="106" t="s">
        <v>88</v>
      </c>
      <c r="D122" s="106"/>
      <c r="E122" s="106"/>
      <c r="F122" s="106"/>
      <c r="G122" s="106"/>
      <c r="H122" s="106"/>
      <c r="I122" s="106"/>
      <c r="J122" s="26"/>
    </row>
    <row r="123" spans="1:17" hidden="1" x14ac:dyDescent="0.3">
      <c r="A123" s="7" t="s">
        <v>53</v>
      </c>
    </row>
    <row r="124" spans="1:17" x14ac:dyDescent="0.3">
      <c r="A124" s="7">
        <v>9</v>
      </c>
      <c r="B124" s="19" t="s">
        <v>89</v>
      </c>
      <c r="C124" s="104" t="s">
        <v>90</v>
      </c>
      <c r="D124" s="105"/>
      <c r="E124" s="105"/>
      <c r="F124" s="21" t="s">
        <v>73</v>
      </c>
      <c r="G124" s="22">
        <v>24.99</v>
      </c>
      <c r="H124" s="22"/>
      <c r="I124" s="23"/>
      <c r="J124" s="24">
        <f>IF(AND(G124= "",H124= ""), 0, ROUND(ROUND(I124, 2) * ROUND(IF(H124="",G124,H124),  2), 2))</f>
        <v>0</v>
      </c>
      <c r="K124" s="7"/>
      <c r="M124" s="25">
        <v>0.2</v>
      </c>
      <c r="Q124" s="7">
        <v>86</v>
      </c>
    </row>
    <row r="125" spans="1:17" hidden="1" x14ac:dyDescent="0.3">
      <c r="A125" s="7" t="s">
        <v>49</v>
      </c>
    </row>
    <row r="126" spans="1:17" hidden="1" x14ac:dyDescent="0.3">
      <c r="A126" s="7" t="s">
        <v>50</v>
      </c>
    </row>
    <row r="127" spans="1:17" ht="20.85" customHeight="1" x14ac:dyDescent="0.3">
      <c r="A127" s="7" t="s">
        <v>51</v>
      </c>
      <c r="B127" s="26"/>
      <c r="C127" s="106" t="s">
        <v>91</v>
      </c>
      <c r="D127" s="106"/>
      <c r="E127" s="106"/>
      <c r="F127" s="106"/>
      <c r="G127" s="106"/>
      <c r="H127" s="106"/>
      <c r="I127" s="106"/>
      <c r="J127" s="26"/>
    </row>
    <row r="128" spans="1:17" hidden="1" x14ac:dyDescent="0.3">
      <c r="A128" s="7" t="s">
        <v>53</v>
      </c>
    </row>
    <row r="129" spans="1:17" x14ac:dyDescent="0.3">
      <c r="A129" s="7" t="s">
        <v>59</v>
      </c>
      <c r="B129" s="20"/>
      <c r="C129" s="65"/>
      <c r="D129" s="65"/>
      <c r="E129" s="65"/>
      <c r="J129" s="20"/>
    </row>
    <row r="130" spans="1:17" x14ac:dyDescent="0.3">
      <c r="B130" s="20"/>
      <c r="C130" s="95" t="s">
        <v>82</v>
      </c>
      <c r="D130" s="96"/>
      <c r="E130" s="96"/>
      <c r="F130" s="93"/>
      <c r="G130" s="93"/>
      <c r="H130" s="93"/>
      <c r="I130" s="93"/>
      <c r="J130" s="94"/>
    </row>
    <row r="131" spans="1:17" x14ac:dyDescent="0.3">
      <c r="B131" s="20"/>
      <c r="C131" s="98"/>
      <c r="D131" s="53"/>
      <c r="E131" s="53"/>
      <c r="F131" s="53"/>
      <c r="G131" s="53"/>
      <c r="H131" s="53"/>
      <c r="I131" s="53"/>
      <c r="J131" s="97"/>
    </row>
    <row r="132" spans="1:17" x14ac:dyDescent="0.3">
      <c r="B132" s="20"/>
      <c r="C132" s="101" t="s">
        <v>60</v>
      </c>
      <c r="D132" s="102"/>
      <c r="E132" s="102"/>
      <c r="F132" s="99">
        <f>SUMIF(K112:K129, IF(K111="","",K111), J112:J129)</f>
        <v>0</v>
      </c>
      <c r="G132" s="99"/>
      <c r="H132" s="99"/>
      <c r="I132" s="99"/>
      <c r="J132" s="100"/>
    </row>
    <row r="133" spans="1:17" ht="16.95" customHeight="1" x14ac:dyDescent="0.3">
      <c r="B133" s="20"/>
      <c r="C133" s="101" t="s">
        <v>61</v>
      </c>
      <c r="D133" s="102"/>
      <c r="E133" s="102"/>
      <c r="F133" s="99">
        <f>ROUND(SUMIF(K112:K129, IF(K111="","",K111), J112:J129) * 0.2, 2)</f>
        <v>0</v>
      </c>
      <c r="G133" s="99"/>
      <c r="H133" s="99"/>
      <c r="I133" s="99"/>
      <c r="J133" s="100"/>
    </row>
    <row r="134" spans="1:17" x14ac:dyDescent="0.3">
      <c r="B134" s="20"/>
      <c r="C134" s="89" t="s">
        <v>62</v>
      </c>
      <c r="D134" s="90"/>
      <c r="E134" s="90"/>
      <c r="F134" s="87">
        <f>SUM(F132:F133)</f>
        <v>0</v>
      </c>
      <c r="G134" s="87"/>
      <c r="H134" s="87"/>
      <c r="I134" s="87"/>
      <c r="J134" s="88"/>
    </row>
    <row r="135" spans="1:17" ht="22.2" customHeight="1" x14ac:dyDescent="0.3">
      <c r="A135" s="7">
        <v>3</v>
      </c>
      <c r="B135" s="16" t="s">
        <v>92</v>
      </c>
      <c r="C135" s="103" t="s">
        <v>93</v>
      </c>
      <c r="D135" s="103"/>
      <c r="E135" s="103"/>
      <c r="F135" s="17"/>
      <c r="G135" s="17"/>
      <c r="H135" s="17"/>
      <c r="I135" s="17"/>
      <c r="J135" s="18"/>
      <c r="K135" s="7"/>
    </row>
    <row r="136" spans="1:17" x14ac:dyDescent="0.3">
      <c r="A136" s="7">
        <v>9</v>
      </c>
      <c r="B136" s="19" t="s">
        <v>94</v>
      </c>
      <c r="C136" s="104" t="s">
        <v>95</v>
      </c>
      <c r="D136" s="105"/>
      <c r="E136" s="105"/>
      <c r="F136" s="21" t="s">
        <v>73</v>
      </c>
      <c r="G136" s="22">
        <v>0.93</v>
      </c>
      <c r="H136" s="22"/>
      <c r="I136" s="23"/>
      <c r="J136" s="24">
        <f>IF(AND(G136= "",H136= ""), 0, ROUND(ROUND(I136, 2) * ROUND(IF(H136="",G136,H136),  2), 2))</f>
        <v>0</v>
      </c>
      <c r="K136" s="7"/>
      <c r="M136" s="25">
        <v>0.2</v>
      </c>
      <c r="Q136" s="7">
        <v>86</v>
      </c>
    </row>
    <row r="137" spans="1:17" hidden="1" x14ac:dyDescent="0.3">
      <c r="A137" s="7" t="s">
        <v>49</v>
      </c>
    </row>
    <row r="138" spans="1:17" hidden="1" x14ac:dyDescent="0.3">
      <c r="A138" s="7" t="s">
        <v>50</v>
      </c>
    </row>
    <row r="139" spans="1:17" ht="22.65" customHeight="1" x14ac:dyDescent="0.3">
      <c r="A139" s="7" t="s">
        <v>51</v>
      </c>
      <c r="B139" s="26"/>
      <c r="C139" s="106" t="s">
        <v>96</v>
      </c>
      <c r="D139" s="106"/>
      <c r="E139" s="106"/>
      <c r="F139" s="106"/>
      <c r="G139" s="106"/>
      <c r="H139" s="106"/>
      <c r="I139" s="106"/>
      <c r="J139" s="26"/>
    </row>
    <row r="140" spans="1:17" hidden="1" x14ac:dyDescent="0.3">
      <c r="A140" s="7" t="s">
        <v>53</v>
      </c>
    </row>
    <row r="141" spans="1:17" x14ac:dyDescent="0.3">
      <c r="A141" s="7">
        <v>9</v>
      </c>
      <c r="B141" s="19" t="s">
        <v>97</v>
      </c>
      <c r="C141" s="104" t="s">
        <v>98</v>
      </c>
      <c r="D141" s="105"/>
      <c r="E141" s="105"/>
      <c r="F141" s="21" t="s">
        <v>73</v>
      </c>
      <c r="G141" s="22">
        <v>1.31</v>
      </c>
      <c r="H141" s="22"/>
      <c r="I141" s="23"/>
      <c r="J141" s="24">
        <f>IF(AND(G141= "",H141= ""), 0, ROUND(ROUND(I141, 2) * ROUND(IF(H141="",G141,H141),  2), 2))</f>
        <v>0</v>
      </c>
      <c r="K141" s="7"/>
      <c r="M141" s="25">
        <v>0.2</v>
      </c>
      <c r="Q141" s="7">
        <v>86</v>
      </c>
    </row>
    <row r="142" spans="1:17" hidden="1" x14ac:dyDescent="0.3">
      <c r="A142" s="7" t="s">
        <v>49</v>
      </c>
    </row>
    <row r="143" spans="1:17" hidden="1" x14ac:dyDescent="0.3">
      <c r="A143" s="7" t="s">
        <v>50</v>
      </c>
    </row>
    <row r="144" spans="1:17" ht="22.65" customHeight="1" x14ac:dyDescent="0.3">
      <c r="A144" s="7" t="s">
        <v>51</v>
      </c>
      <c r="B144" s="26"/>
      <c r="C144" s="106" t="s">
        <v>99</v>
      </c>
      <c r="D144" s="106"/>
      <c r="E144" s="106"/>
      <c r="F144" s="106"/>
      <c r="G144" s="106"/>
      <c r="H144" s="106"/>
      <c r="I144" s="106"/>
      <c r="J144" s="26"/>
    </row>
    <row r="145" spans="1:10" hidden="1" x14ac:dyDescent="0.3">
      <c r="A145" s="7" t="s">
        <v>53</v>
      </c>
    </row>
    <row r="146" spans="1:10" x14ac:dyDescent="0.3">
      <c r="A146" s="7" t="s">
        <v>59</v>
      </c>
      <c r="B146" s="20"/>
      <c r="C146" s="65"/>
      <c r="D146" s="65"/>
      <c r="E146" s="65"/>
      <c r="J146" s="20"/>
    </row>
    <row r="147" spans="1:10" ht="16.95" customHeight="1" x14ac:dyDescent="0.3">
      <c r="B147" s="20"/>
      <c r="C147" s="95" t="s">
        <v>93</v>
      </c>
      <c r="D147" s="96"/>
      <c r="E147" s="96"/>
      <c r="F147" s="93"/>
      <c r="G147" s="93"/>
      <c r="H147" s="93"/>
      <c r="I147" s="93"/>
      <c r="J147" s="94"/>
    </row>
    <row r="148" spans="1:10" x14ac:dyDescent="0.3">
      <c r="B148" s="20"/>
      <c r="C148" s="98"/>
      <c r="D148" s="53"/>
      <c r="E148" s="53"/>
      <c r="F148" s="53"/>
      <c r="G148" s="53"/>
      <c r="H148" s="53"/>
      <c r="I148" s="53"/>
      <c r="J148" s="97"/>
    </row>
    <row r="149" spans="1:10" x14ac:dyDescent="0.3">
      <c r="B149" s="20"/>
      <c r="C149" s="101" t="s">
        <v>60</v>
      </c>
      <c r="D149" s="102"/>
      <c r="E149" s="102"/>
      <c r="F149" s="99">
        <f>SUMIF(K136:K146, IF(K135="","",K135), J136:J146)</f>
        <v>0</v>
      </c>
      <c r="G149" s="99"/>
      <c r="H149" s="99"/>
      <c r="I149" s="99"/>
      <c r="J149" s="100"/>
    </row>
    <row r="150" spans="1:10" ht="16.95" customHeight="1" x14ac:dyDescent="0.3">
      <c r="B150" s="20"/>
      <c r="C150" s="101" t="s">
        <v>61</v>
      </c>
      <c r="D150" s="102"/>
      <c r="E150" s="102"/>
      <c r="F150" s="99">
        <f>ROUND(SUMIF(K136:K146, IF(K135="","",K135), J136:J146) * 0.2, 2)</f>
        <v>0</v>
      </c>
      <c r="G150" s="99"/>
      <c r="H150" s="99"/>
      <c r="I150" s="99"/>
      <c r="J150" s="100"/>
    </row>
    <row r="151" spans="1:10" x14ac:dyDescent="0.3">
      <c r="B151" s="20"/>
      <c r="C151" s="89" t="s">
        <v>62</v>
      </c>
      <c r="D151" s="90"/>
      <c r="E151" s="90"/>
      <c r="F151" s="87">
        <f>SUM(F149:F150)</f>
        <v>0</v>
      </c>
      <c r="G151" s="87"/>
      <c r="H151" s="87"/>
      <c r="I151" s="87"/>
      <c r="J151" s="88"/>
    </row>
    <row r="152" spans="1:10" ht="37.200000000000003" customHeight="1" x14ac:dyDescent="0.3">
      <c r="B152" s="3"/>
      <c r="C152" s="91" t="s">
        <v>100</v>
      </c>
      <c r="D152" s="91"/>
      <c r="E152" s="91"/>
      <c r="F152" s="91"/>
      <c r="G152" s="91"/>
      <c r="H152" s="91"/>
      <c r="I152" s="91"/>
      <c r="J152" s="91"/>
    </row>
    <row r="154" spans="1:10" ht="15.6" x14ac:dyDescent="0.3">
      <c r="C154" s="92" t="s">
        <v>101</v>
      </c>
      <c r="D154" s="92"/>
      <c r="E154" s="92"/>
      <c r="F154" s="92"/>
      <c r="G154" s="92"/>
      <c r="H154" s="92"/>
      <c r="I154" s="92"/>
      <c r="J154" s="92"/>
    </row>
    <row r="155" spans="1:10" ht="20.25" customHeight="1" x14ac:dyDescent="0.3">
      <c r="C155" s="72" t="s">
        <v>102</v>
      </c>
      <c r="D155" s="73"/>
      <c r="E155" s="73"/>
      <c r="F155" s="71">
        <f>SUMIF(K10:K31, "", J10:J31)</f>
        <v>0</v>
      </c>
      <c r="G155" s="71"/>
      <c r="H155" s="71"/>
      <c r="I155" s="71"/>
      <c r="J155" s="71"/>
    </row>
    <row r="156" spans="1:10" ht="20.25" customHeight="1" x14ac:dyDescent="0.3">
      <c r="C156" s="72" t="s">
        <v>103</v>
      </c>
      <c r="D156" s="73"/>
      <c r="E156" s="73"/>
      <c r="F156" s="71">
        <f>SUMIF(K59:K101, "", J59:J101)</f>
        <v>0</v>
      </c>
      <c r="G156" s="71"/>
      <c r="H156" s="71"/>
      <c r="I156" s="71"/>
      <c r="J156" s="71"/>
    </row>
    <row r="157" spans="1:10" ht="16.95" customHeight="1" x14ac:dyDescent="0.3">
      <c r="C157" s="72" t="s">
        <v>104</v>
      </c>
      <c r="D157" s="73"/>
      <c r="E157" s="73"/>
      <c r="F157" s="71">
        <f>SUMIF(K112:K124, "", J112:J124)</f>
        <v>0</v>
      </c>
      <c r="G157" s="71"/>
      <c r="H157" s="71"/>
      <c r="I157" s="71"/>
      <c r="J157" s="71"/>
    </row>
    <row r="158" spans="1:10" ht="20.25" customHeight="1" x14ac:dyDescent="0.3">
      <c r="C158" s="72" t="s">
        <v>105</v>
      </c>
      <c r="D158" s="73"/>
      <c r="E158" s="73"/>
      <c r="F158" s="71">
        <f>SUMIF(K136:K141, "", J136:J141)</f>
        <v>0</v>
      </c>
      <c r="G158" s="71"/>
      <c r="H158" s="71"/>
      <c r="I158" s="71"/>
      <c r="J158" s="71"/>
    </row>
    <row r="159" spans="1:10" x14ac:dyDescent="0.3">
      <c r="C159" s="74" t="s">
        <v>106</v>
      </c>
      <c r="D159" s="75"/>
      <c r="E159" s="75"/>
      <c r="F159" s="31"/>
      <c r="G159" s="31"/>
      <c r="H159" s="31"/>
      <c r="I159" s="31"/>
      <c r="J159" s="32"/>
    </row>
    <row r="160" spans="1:10" x14ac:dyDescent="0.3">
      <c r="C160" s="76"/>
      <c r="D160" s="77"/>
      <c r="E160" s="77"/>
      <c r="F160" s="77"/>
      <c r="G160" s="77"/>
      <c r="H160" s="77"/>
      <c r="I160" s="77"/>
      <c r="J160" s="78"/>
    </row>
    <row r="161" spans="1:10" x14ac:dyDescent="0.3">
      <c r="A161" s="33"/>
      <c r="C161" s="79" t="s">
        <v>60</v>
      </c>
      <c r="D161" s="53"/>
      <c r="E161" s="53"/>
      <c r="F161" s="80">
        <f>SUMIF(K5:K152, IF(K4="","",K4), J5:J152)</f>
        <v>0</v>
      </c>
      <c r="G161" s="81"/>
      <c r="H161" s="81"/>
      <c r="I161" s="81"/>
      <c r="J161" s="82"/>
    </row>
    <row r="162" spans="1:10" x14ac:dyDescent="0.3">
      <c r="A162" s="33"/>
      <c r="C162" s="79" t="s">
        <v>61</v>
      </c>
      <c r="D162" s="53"/>
      <c r="E162" s="53"/>
      <c r="F162" s="80">
        <f>ROUND(SUMIF(K5:K152, IF(K4="","",K4), J5:J152) * 0.2, 2)</f>
        <v>0</v>
      </c>
      <c r="G162" s="81"/>
      <c r="H162" s="81"/>
      <c r="I162" s="81"/>
      <c r="J162" s="82"/>
    </row>
    <row r="163" spans="1:10" x14ac:dyDescent="0.3">
      <c r="C163" s="83" t="s">
        <v>62</v>
      </c>
      <c r="D163" s="67"/>
      <c r="E163" s="67"/>
      <c r="F163" s="84">
        <f>SUM(F161:F162)</f>
        <v>0</v>
      </c>
      <c r="G163" s="85"/>
      <c r="H163" s="85"/>
      <c r="I163" s="85"/>
      <c r="J163" s="86"/>
    </row>
    <row r="164" spans="1:10" x14ac:dyDescent="0.3">
      <c r="C164" s="64"/>
      <c r="D164" s="65"/>
      <c r="E164" s="65"/>
      <c r="F164" s="65"/>
      <c r="G164" s="65"/>
      <c r="H164" s="65"/>
      <c r="I164" s="65"/>
      <c r="J164" s="65"/>
    </row>
    <row r="165" spans="1:10" x14ac:dyDescent="0.3">
      <c r="C165" s="66" t="s">
        <v>107</v>
      </c>
      <c r="D165" s="65"/>
      <c r="E165" s="65"/>
      <c r="F165" s="65"/>
      <c r="G165" s="65"/>
      <c r="H165" s="65"/>
      <c r="I165" s="65"/>
      <c r="J165" s="65"/>
    </row>
    <row r="166" spans="1:10" x14ac:dyDescent="0.3">
      <c r="C166" s="67" t="str">
        <f>IF(Paramètres!AA2&lt;&gt;"",Paramètres!AA2,"")</f>
        <v xml:space="preserve">Zéro euro </v>
      </c>
      <c r="D166" s="67"/>
      <c r="E166" s="67"/>
      <c r="F166" s="67"/>
      <c r="G166" s="67"/>
      <c r="H166" s="67"/>
      <c r="I166" s="67"/>
      <c r="J166" s="67"/>
    </row>
    <row r="167" spans="1:10" x14ac:dyDescent="0.3">
      <c r="C167" s="67"/>
      <c r="D167" s="67"/>
      <c r="E167" s="67"/>
      <c r="F167" s="67"/>
      <c r="G167" s="67"/>
      <c r="H167" s="67"/>
      <c r="I167" s="67"/>
      <c r="J167" s="67"/>
    </row>
    <row r="168" spans="1:10" x14ac:dyDescent="0.3">
      <c r="G168" s="53" t="s">
        <v>108</v>
      </c>
      <c r="H168" s="65"/>
      <c r="I168" s="34">
        <f>SUM(F164:F165)*6.55957</f>
        <v>0</v>
      </c>
      <c r="J168" s="7" t="s">
        <v>109</v>
      </c>
    </row>
    <row r="169" spans="1:10" ht="56.7" customHeight="1" x14ac:dyDescent="0.3">
      <c r="F169" s="68" t="s">
        <v>110</v>
      </c>
      <c r="G169" s="68"/>
      <c r="H169" s="68"/>
      <c r="I169" s="68"/>
      <c r="J169" s="68"/>
    </row>
    <row r="171" spans="1:10" ht="85.2" customHeight="1" x14ac:dyDescent="0.3">
      <c r="C171" s="69" t="s">
        <v>111</v>
      </c>
      <c r="D171" s="69"/>
      <c r="F171" s="69" t="s">
        <v>112</v>
      </c>
      <c r="G171" s="69"/>
      <c r="H171" s="69"/>
      <c r="I171" s="69"/>
      <c r="J171" s="69"/>
    </row>
    <row r="172" spans="1:10" x14ac:dyDescent="0.3">
      <c r="C172" s="70" t="s">
        <v>113</v>
      </c>
      <c r="D172" s="70"/>
      <c r="E172" s="70"/>
      <c r="F172" s="70"/>
      <c r="G172" s="70"/>
      <c r="H172" s="70"/>
      <c r="I172" s="70"/>
      <c r="J172" s="70"/>
    </row>
  </sheetData>
  <sheetProtection password="E95E" sheet="1" objects="1" selectLockedCells="1"/>
  <mergeCells count="102">
    <mergeCell ref="C3:E3"/>
    <mergeCell ref="C4:E4"/>
    <mergeCell ref="C7:E7"/>
    <mergeCell ref="C10:E10"/>
    <mergeCell ref="C28:I28"/>
    <mergeCell ref="C30:E30"/>
    <mergeCell ref="C31:E31"/>
    <mergeCell ref="C49:I49"/>
    <mergeCell ref="C52:E52"/>
    <mergeCell ref="F53:J53"/>
    <mergeCell ref="C53:E53"/>
    <mergeCell ref="F54:J54"/>
    <mergeCell ref="C54:E54"/>
    <mergeCell ref="F55:J55"/>
    <mergeCell ref="C55:E55"/>
    <mergeCell ref="F56:J56"/>
    <mergeCell ref="C56:E56"/>
    <mergeCell ref="F57:J57"/>
    <mergeCell ref="C57:E57"/>
    <mergeCell ref="C58:E58"/>
    <mergeCell ref="C59:E59"/>
    <mergeCell ref="C69:I69"/>
    <mergeCell ref="C71:E71"/>
    <mergeCell ref="C82:I82"/>
    <mergeCell ref="C84:E84"/>
    <mergeCell ref="C94:I94"/>
    <mergeCell ref="C96:E96"/>
    <mergeCell ref="C99:I99"/>
    <mergeCell ref="C101:E101"/>
    <mergeCell ref="C103:I103"/>
    <mergeCell ref="C105:E105"/>
    <mergeCell ref="F106:J106"/>
    <mergeCell ref="C106:E106"/>
    <mergeCell ref="F107:J107"/>
    <mergeCell ref="C107:E107"/>
    <mergeCell ref="F108:J108"/>
    <mergeCell ref="C108:E108"/>
    <mergeCell ref="F109:J109"/>
    <mergeCell ref="C109:E109"/>
    <mergeCell ref="F110:J110"/>
    <mergeCell ref="C110:E110"/>
    <mergeCell ref="C111:E111"/>
    <mergeCell ref="C112:E112"/>
    <mergeCell ref="C117:I117"/>
    <mergeCell ref="C119:E119"/>
    <mergeCell ref="C122:I122"/>
    <mergeCell ref="C124:E124"/>
    <mergeCell ref="C127:I127"/>
    <mergeCell ref="C129:E129"/>
    <mergeCell ref="F130:J130"/>
    <mergeCell ref="C130:E130"/>
    <mergeCell ref="F131:J131"/>
    <mergeCell ref="C131:E131"/>
    <mergeCell ref="F132:J132"/>
    <mergeCell ref="C132:E132"/>
    <mergeCell ref="F133:J133"/>
    <mergeCell ref="C133:E133"/>
    <mergeCell ref="F134:J134"/>
    <mergeCell ref="C134:E134"/>
    <mergeCell ref="C135:E135"/>
    <mergeCell ref="C136:E136"/>
    <mergeCell ref="C139:I139"/>
    <mergeCell ref="C141:E141"/>
    <mergeCell ref="C144:I144"/>
    <mergeCell ref="C146:E146"/>
    <mergeCell ref="F147:J147"/>
    <mergeCell ref="C147:E147"/>
    <mergeCell ref="F148:J148"/>
    <mergeCell ref="C148:E148"/>
    <mergeCell ref="F149:J149"/>
    <mergeCell ref="C149:E149"/>
    <mergeCell ref="F150:J150"/>
    <mergeCell ref="C150:E150"/>
    <mergeCell ref="F151:J151"/>
    <mergeCell ref="C151:E151"/>
    <mergeCell ref="C152:J152"/>
    <mergeCell ref="C154:J154"/>
    <mergeCell ref="F155:J155"/>
    <mergeCell ref="C155:E155"/>
    <mergeCell ref="F156:J156"/>
    <mergeCell ref="C156:E156"/>
    <mergeCell ref="F157:J157"/>
    <mergeCell ref="C157:E157"/>
    <mergeCell ref="F158:J158"/>
    <mergeCell ref="C158:E158"/>
    <mergeCell ref="C159:E159"/>
    <mergeCell ref="C160:J160"/>
    <mergeCell ref="C161:E161"/>
    <mergeCell ref="F161:J161"/>
    <mergeCell ref="C162:E162"/>
    <mergeCell ref="F162:J162"/>
    <mergeCell ref="C163:E163"/>
    <mergeCell ref="F163:J163"/>
    <mergeCell ref="C164:J164"/>
    <mergeCell ref="C165:J165"/>
    <mergeCell ref="C166:J166"/>
    <mergeCell ref="C167:J167"/>
    <mergeCell ref="G168:H168"/>
    <mergeCell ref="F169:J169"/>
    <mergeCell ref="C171:D171"/>
    <mergeCell ref="F171:J171"/>
    <mergeCell ref="C172:J172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&amp;L21-35 - MAISON DES HABITANTS
Place Claude Wormser - 03000 - AVERMES&amp;RDPGF - Lot n°08 CARRELAGE - FAÏENCE 
DCE - Edition du 24/03/2025</oddHeader>
    <oddFooter>&amp;CEdition du 24/03/2025&amp;RPage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9.109375" defaultRowHeight="12.75" customHeight="1" x14ac:dyDescent="0.3"/>
  <cols>
    <col min="1" max="1" width="11.44140625" customWidth="1"/>
    <col min="2" max="2" width="35" customWidth="1"/>
    <col min="3" max="10" width="11.44140625" customWidth="1"/>
  </cols>
  <sheetData>
    <row r="1" spans="1:27" ht="12.75" customHeight="1" x14ac:dyDescent="0.3">
      <c r="B1" s="29" t="s">
        <v>114</v>
      </c>
      <c r="AA1" s="7">
        <f>IF(DPGF!F163&lt;&gt;"",DPGF!F163,"0")</f>
        <v>0</v>
      </c>
    </row>
    <row r="2" spans="1:27" ht="12.75" customHeight="1" x14ac:dyDescent="0.3">
      <c r="AA2" s="7" t="str">
        <f>UPPER(MID(AA98,1,1))&amp;MID(AA98,2,168)</f>
        <v xml:space="preserve">Zéro euro </v>
      </c>
    </row>
    <row r="3" spans="1:27" ht="25.5" customHeight="1" x14ac:dyDescent="0.3">
      <c r="A3" s="36" t="s">
        <v>115</v>
      </c>
      <c r="B3" s="35" t="s">
        <v>116</v>
      </c>
      <c r="C3" s="110" t="s">
        <v>141</v>
      </c>
      <c r="D3" s="110"/>
      <c r="E3" s="110"/>
      <c r="F3" s="110"/>
      <c r="G3" s="110"/>
      <c r="H3" s="110"/>
      <c r="I3" s="110"/>
      <c r="J3" s="110"/>
      <c r="AA3" s="7">
        <f>INT(AA1/1000000)</f>
        <v>0</v>
      </c>
    </row>
    <row r="4" spans="1:27" ht="12.75" customHeight="1" x14ac:dyDescent="0.3">
      <c r="AA4" s="7">
        <f>INT((AA1-AA3*1000000)/1000)</f>
        <v>0</v>
      </c>
    </row>
    <row r="5" spans="1:27" ht="25.5" customHeight="1" x14ac:dyDescent="0.3">
      <c r="A5" s="36" t="s">
        <v>117</v>
      </c>
      <c r="B5" s="35" t="s">
        <v>118</v>
      </c>
      <c r="C5" s="110" t="s">
        <v>142</v>
      </c>
      <c r="D5" s="110"/>
      <c r="E5" s="110"/>
      <c r="F5" s="110"/>
      <c r="G5" s="110"/>
      <c r="H5" s="110"/>
      <c r="I5" s="110"/>
      <c r="J5" s="110"/>
      <c r="AA5" s="7">
        <f>INT(AA1-AA3*1000000-AA4*1000)</f>
        <v>0</v>
      </c>
    </row>
    <row r="6" spans="1:27" ht="12.75" customHeight="1" x14ac:dyDescent="0.3">
      <c r="AA6" s="7">
        <f>ROUND(AA1-AA3*1000000-AA4*1000-AA5,2)*100</f>
        <v>0</v>
      </c>
    </row>
    <row r="7" spans="1:27" ht="12.75" customHeight="1" x14ac:dyDescent="0.3">
      <c r="A7" s="36" t="s">
        <v>127</v>
      </c>
      <c r="B7" s="35" t="s">
        <v>128</v>
      </c>
      <c r="C7" s="37" t="s">
        <v>143</v>
      </c>
      <c r="AA7" s="7">
        <f>AA3-AA12*100</f>
        <v>0</v>
      </c>
    </row>
    <row r="8" spans="1:27" ht="12.75" customHeight="1" x14ac:dyDescent="0.3">
      <c r="AA8" s="7">
        <f>0</f>
        <v>0</v>
      </c>
    </row>
    <row r="9" spans="1:27" ht="12.75" customHeight="1" x14ac:dyDescent="0.3">
      <c r="A9" s="36" t="s">
        <v>129</v>
      </c>
      <c r="B9" s="35" t="s">
        <v>130</v>
      </c>
      <c r="C9" s="37" t="s">
        <v>40</v>
      </c>
      <c r="AA9" s="7">
        <f>AA4-AA15*100</f>
        <v>0</v>
      </c>
    </row>
    <row r="10" spans="1:27" ht="12.75" customHeight="1" x14ac:dyDescent="0.3">
      <c r="AA10" s="7">
        <f>ROUND(AA5-AA18*100,0)</f>
        <v>0</v>
      </c>
    </row>
    <row r="11" spans="1:27" ht="25.5" customHeight="1" x14ac:dyDescent="0.3">
      <c r="A11" s="36" t="s">
        <v>119</v>
      </c>
      <c r="B11" s="35" t="s">
        <v>120</v>
      </c>
      <c r="C11" s="110" t="s">
        <v>41</v>
      </c>
      <c r="D11" s="110"/>
      <c r="E11" s="110"/>
      <c r="F11" s="110"/>
      <c r="G11" s="110"/>
      <c r="H11" s="110"/>
      <c r="I11" s="110"/>
      <c r="J11" s="110"/>
      <c r="AA11" s="7">
        <f>AA6</f>
        <v>0</v>
      </c>
    </row>
    <row r="12" spans="1:27" ht="12.75" customHeight="1" x14ac:dyDescent="0.3">
      <c r="AA12" s="7">
        <f>INT(AA3/100)</f>
        <v>0</v>
      </c>
    </row>
    <row r="13" spans="1:27" ht="12.75" customHeight="1" x14ac:dyDescent="0.3">
      <c r="A13" s="36" t="s">
        <v>131</v>
      </c>
      <c r="B13" s="35" t="s">
        <v>132</v>
      </c>
      <c r="C13" s="37" t="s">
        <v>144</v>
      </c>
      <c r="AA13" s="7">
        <f>INT((AA3-AA12*100)/10)</f>
        <v>0</v>
      </c>
    </row>
    <row r="14" spans="1:27" ht="12.75" customHeight="1" x14ac:dyDescent="0.3">
      <c r="AA14" s="7">
        <f>AA3-AA12*100-AA13*10</f>
        <v>0</v>
      </c>
    </row>
    <row r="15" spans="1:27" ht="12.75" customHeight="1" x14ac:dyDescent="0.3">
      <c r="A15" s="36" t="s">
        <v>133</v>
      </c>
      <c r="B15" s="35" t="s">
        <v>134</v>
      </c>
      <c r="C15" s="37" t="s">
        <v>145</v>
      </c>
      <c r="AA15" s="7">
        <f>INT(AA4/100)</f>
        <v>0</v>
      </c>
    </row>
    <row r="16" spans="1:27" ht="12.75" customHeight="1" x14ac:dyDescent="0.3">
      <c r="AA16" s="7">
        <f>INT((AA4-AA15*100)/10)</f>
        <v>0</v>
      </c>
    </row>
    <row r="17" spans="1:27" ht="12.75" customHeight="1" x14ac:dyDescent="0.3">
      <c r="A17" s="36" t="s">
        <v>135</v>
      </c>
      <c r="B17" s="35" t="s">
        <v>136</v>
      </c>
      <c r="C17" s="37">
        <v>2</v>
      </c>
      <c r="AA17" s="7">
        <f>AA4-AA15*100-AA16*10</f>
        <v>0</v>
      </c>
    </row>
    <row r="18" spans="1:27" ht="12.75" customHeight="1" x14ac:dyDescent="0.3">
      <c r="AA18" s="7">
        <f>INT(AA5/100)</f>
        <v>0</v>
      </c>
    </row>
    <row r="19" spans="1:27" ht="12.75" customHeight="1" x14ac:dyDescent="0.3">
      <c r="C19" s="38">
        <v>0.2</v>
      </c>
      <c r="E19" s="39" t="s">
        <v>137</v>
      </c>
      <c r="AA19" s="7">
        <f>INT((AA5-AA18*100)/10)</f>
        <v>0</v>
      </c>
    </row>
    <row r="20" spans="1:27" ht="12.75" customHeight="1" x14ac:dyDescent="0.3">
      <c r="C20" s="40">
        <v>5.5E-2</v>
      </c>
      <c r="E20" s="39" t="s">
        <v>138</v>
      </c>
      <c r="AA20" s="7">
        <f>AA5-AA18*100-AA19*10</f>
        <v>0</v>
      </c>
    </row>
    <row r="21" spans="1:27" ht="12.75" customHeight="1" x14ac:dyDescent="0.3">
      <c r="C21" s="40">
        <v>0</v>
      </c>
      <c r="E21" s="39" t="s">
        <v>139</v>
      </c>
      <c r="AA21" s="7">
        <f>INT(AA6/10)</f>
        <v>0</v>
      </c>
    </row>
    <row r="22" spans="1:27" ht="12.75" customHeight="1" x14ac:dyDescent="0.3">
      <c r="C22" s="41">
        <v>0</v>
      </c>
      <c r="E22" s="39" t="s">
        <v>140</v>
      </c>
      <c r="AA22" s="7">
        <f>ROUND(AA6-AA21*10,0)</f>
        <v>0</v>
      </c>
    </row>
    <row r="23" spans="1:27" ht="12.75" customHeight="1" x14ac:dyDescent="0.3">
      <c r="AA23" s="7" t="str">
        <f>IF(AA12=0,"",IF(AA12=1,"",IF(AA12=2,"deux ",IF(AA12=3,"trois ",IF(AA12=4,"quatre ",IF(AA12=5,"cinq ",AA42))))))</f>
        <v/>
      </c>
    </row>
    <row r="24" spans="1:27" ht="12.75" customHeight="1" x14ac:dyDescent="0.3">
      <c r="A24" s="36" t="s">
        <v>121</v>
      </c>
      <c r="B24" s="35" t="s">
        <v>122</v>
      </c>
      <c r="C24" s="110" t="s">
        <v>146</v>
      </c>
      <c r="D24" s="110"/>
      <c r="E24" s="110"/>
      <c r="F24" s="110"/>
      <c r="G24" s="110"/>
      <c r="H24" s="110"/>
      <c r="I24" s="110"/>
      <c r="J24" s="110"/>
      <c r="AA24" s="7" t="str">
        <f>IF(AA12=0,"",IF(AA12&lt;2,"cent ",AA43))</f>
        <v/>
      </c>
    </row>
    <row r="25" spans="1:27" ht="12.75" customHeight="1" x14ac:dyDescent="0.3">
      <c r="AA25" s="7" t="str">
        <f>IF(AA13=1,AA44,IF(AA13=7,AA64,IF(AA13=9,AA80,AA89)))</f>
        <v/>
      </c>
    </row>
    <row r="26" spans="1:27" ht="12.75" customHeight="1" x14ac:dyDescent="0.3">
      <c r="A26" s="36" t="s">
        <v>123</v>
      </c>
      <c r="B26" s="35" t="s">
        <v>124</v>
      </c>
      <c r="C26" s="110" t="s">
        <v>147</v>
      </c>
      <c r="D26" s="110"/>
      <c r="E26" s="110"/>
      <c r="F26" s="110"/>
      <c r="G26" s="110"/>
      <c r="H26" s="110"/>
      <c r="I26" s="110"/>
      <c r="J26" s="110"/>
      <c r="AA26" s="7" t="str">
        <f>IF(AA7=11,"",IF(AA7=12,"",IF(AA7=13,"",IF(AA7=14,"",IF(AA7=15,"",IF(AA7=16,"",AA45))))))</f>
        <v/>
      </c>
    </row>
    <row r="27" spans="1:27" ht="12.75" customHeight="1" x14ac:dyDescent="0.3">
      <c r="AA27" s="7" t="str">
        <f>IF(AA3=0,"",IF(AA3&lt;2,"million ","millions "))</f>
        <v/>
      </c>
    </row>
    <row r="28" spans="1:27" ht="12.75" customHeight="1" x14ac:dyDescent="0.3">
      <c r="A28" s="36" t="s">
        <v>125</v>
      </c>
      <c r="B28" s="35" t="s">
        <v>126</v>
      </c>
      <c r="C28" s="110"/>
      <c r="D28" s="110"/>
      <c r="E28" s="110"/>
      <c r="F28" s="110"/>
      <c r="G28" s="110"/>
      <c r="H28" s="110"/>
      <c r="I28" s="110"/>
      <c r="J28" s="110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3">
      <c r="AA29" s="7" t="str">
        <f>IF(AA15=0,"",IF(AA15&lt;2,"cent ",AA47))</f>
        <v/>
      </c>
    </row>
    <row r="30" spans="1:27" ht="12.75" customHeight="1" x14ac:dyDescent="0.3">
      <c r="AA30" s="7" t="str">
        <f>IF(AA16=1,AA48,IF(AA16=7,AA66,IF(AA16=9,AA81,AA90)))</f>
        <v/>
      </c>
    </row>
    <row r="31" spans="1:27" ht="12.75" customHeight="1" x14ac:dyDescent="0.3">
      <c r="AA31" s="7" t="str">
        <f>IF(AA4=1,"",AA49)</f>
        <v/>
      </c>
    </row>
    <row r="32" spans="1:27" ht="12.75" customHeight="1" x14ac:dyDescent="0.3">
      <c r="AA32" s="7" t="str">
        <f>IF(AA4&gt;0,"mille ","")</f>
        <v/>
      </c>
    </row>
    <row r="33" spans="27:27" ht="12.75" customHeight="1" x14ac:dyDescent="0.3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3">
      <c r="AA34" s="7" t="str">
        <f>IF(AA18=0,"",IF(AA18&lt;2,"cent ",AA51))</f>
        <v/>
      </c>
    </row>
    <row r="35" spans="27:27" ht="12.75" customHeight="1" x14ac:dyDescent="0.3">
      <c r="AA35" s="7" t="str">
        <f>IF(AA19=1,AA52,IF(AA19=7,AA68,IF(AA19=9,AA83,AA91)))</f>
        <v/>
      </c>
    </row>
    <row r="36" spans="27:27" ht="12.75" customHeight="1" x14ac:dyDescent="0.3">
      <c r="AA36" s="7" t="str">
        <f>IF(AA10=11,"",IF(AA10=12,"",IF(AA10=13,"",IF(AA10=14,"",IF(AA10=15,"",IF(AA10=16,"",AA53))))))</f>
        <v/>
      </c>
    </row>
    <row r="37" spans="27:27" ht="12.75" customHeight="1" x14ac:dyDescent="0.3">
      <c r="AA37" s="7" t="str">
        <f>IF(INT(AA1&lt;2),"euro ","euros ")</f>
        <v xml:space="preserve">euro </v>
      </c>
    </row>
    <row r="38" spans="27:27" ht="12.75" customHeight="1" x14ac:dyDescent="0.3">
      <c r="AA38" s="7" t="str">
        <f>IF(AA6&gt;0,"et ","")</f>
        <v/>
      </c>
    </row>
    <row r="39" spans="27:27" ht="12.75" customHeight="1" x14ac:dyDescent="0.3">
      <c r="AA39" s="7" t="str">
        <f>IF(AA21=1,AA54,IF(AA21=7,AA70,IF(AA21=9,AA84,AA92)))</f>
        <v/>
      </c>
    </row>
    <row r="40" spans="27:27" ht="12.75" customHeight="1" x14ac:dyDescent="0.3">
      <c r="AA40" s="7" t="str">
        <f>IF(AA11=11,"",IF(AA11=12,"",IF(AA11=13,"",IF(AA11=14,"",IF(AA11=15,"",IF(AA11=16,"",AA55))))))</f>
        <v/>
      </c>
    </row>
    <row r="41" spans="27:27" ht="12.75" customHeight="1" x14ac:dyDescent="0.3">
      <c r="AA41" s="7" t="str">
        <f>IF(AA6=0,"",IF(AA6&lt;2,"centime","centimes"))</f>
        <v/>
      </c>
    </row>
    <row r="42" spans="27:27" ht="12.75" customHeight="1" x14ac:dyDescent="0.3">
      <c r="AA42" s="7" t="str">
        <f>IF(AA3=0," ",IF(AA12=6,"six ",IF(AA12=7,"sept ",IF(AA12=8,"huit ",IF(AA12=9,"neuf ",)))))</f>
        <v xml:space="preserve"> </v>
      </c>
    </row>
    <row r="43" spans="27:27" ht="12.75" customHeight="1" x14ac:dyDescent="0.3">
      <c r="AA43" s="7" t="str">
        <f>IF(AA7&gt;0,"cent ", "cents ")</f>
        <v xml:space="preserve">cents </v>
      </c>
    </row>
    <row r="44" spans="27:27" ht="12.75" customHeight="1" x14ac:dyDescent="0.3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3">
      <c r="AA45" s="7" t="str">
        <f>IF(AA7=17,"",IF(AA7=18,"",IF(AA7=19,"",AA57)))</f>
        <v/>
      </c>
    </row>
    <row r="46" spans="27:27" ht="12.75" customHeight="1" x14ac:dyDescent="0.3">
      <c r="AA46" s="7">
        <f>IF(AA15=6,"six ",IF(AA15=7,"sept ",IF(AA15=8,"huit ",IF(AA15=9,"neuf ",))))</f>
        <v>0</v>
      </c>
    </row>
    <row r="47" spans="27:27" ht="12.75" customHeight="1" x14ac:dyDescent="0.3">
      <c r="AA47" s="7" t="str">
        <f>IF(AA9&gt;0,"cent ", "cents ")</f>
        <v xml:space="preserve">cents </v>
      </c>
    </row>
    <row r="48" spans="27:27" ht="12.75" customHeight="1" x14ac:dyDescent="0.3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3">
      <c r="AA49" s="7" t="str">
        <f>IF(AA9=11,"",IF(AA9=12,"",IF(AA9=13,"",IF(AA9=14,"",IF(AA9=15,"",IF(AA9=16,"",AA59))))))</f>
        <v/>
      </c>
    </row>
    <row r="50" spans="27:27" ht="12.75" customHeight="1" x14ac:dyDescent="0.3">
      <c r="AA50" s="7">
        <f>IF(AA18=6,"six ",IF(AA18=7,"sept ",IF(AA18=8,"huit ",IF(AA18=9,"neuf ",))))</f>
        <v>0</v>
      </c>
    </row>
    <row r="51" spans="27:27" ht="12.75" customHeight="1" x14ac:dyDescent="0.3">
      <c r="AA51" s="7" t="str">
        <f>IF(AA10&gt;0,"cent ", "cents ")</f>
        <v xml:space="preserve">cents </v>
      </c>
    </row>
    <row r="52" spans="27:27" ht="12.75" customHeight="1" x14ac:dyDescent="0.3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3">
      <c r="AA53" s="7" t="str">
        <f>IF(AA10=17,"",IF(AA10=18,"",IF(AA10=19,"",AA61)))</f>
        <v/>
      </c>
    </row>
    <row r="54" spans="27:27" ht="12.75" customHeight="1" x14ac:dyDescent="0.3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3">
      <c r="AA55" s="7" t="str">
        <f>IF(AA11=17,"",IF(AA11=18,"",IF(AA11=19,"",AA63)))</f>
        <v/>
      </c>
    </row>
    <row r="56" spans="27:27" ht="12.75" customHeight="1" x14ac:dyDescent="0.3">
      <c r="AA56" s="7" t="str">
        <f>IF(AA7=16,"seize ",IF(AA7=17,"dix-sept ",IF(AA7=18,"dix-huit ",IF(AA7=19,"dix-neuf ",AA64))))</f>
        <v/>
      </c>
    </row>
    <row r="57" spans="27:27" ht="12.75" customHeight="1" x14ac:dyDescent="0.3">
      <c r="AA57" s="7" t="str">
        <f>IF(AA7=21,"et un ",IF(AA7=31,"et un ",IF(AA7=41,"et un ",IF(AA7=51,"et un ",IF(AA7=61,"et un ",AA65)))))</f>
        <v/>
      </c>
    </row>
    <row r="58" spans="27:27" ht="12.75" customHeight="1" x14ac:dyDescent="0.3">
      <c r="AA58" s="7" t="str">
        <f>IF(AA9=16,"seize ",IF(AA9=17,"dix-sept ",IF(AA9=18,"dix-huit ",IF(AA9=19,"dix-neuf ",AA66))))</f>
        <v/>
      </c>
    </row>
    <row r="59" spans="27:27" ht="12.75" customHeight="1" x14ac:dyDescent="0.3">
      <c r="AA59" s="7" t="str">
        <f>IF(AA9=17,"",IF(AA9=18,"",IF(AA9=19,"",AA67)))</f>
        <v/>
      </c>
    </row>
    <row r="60" spans="27:27" ht="12.75" customHeight="1" x14ac:dyDescent="0.3">
      <c r="AA60" s="7" t="str">
        <f>IF(AA10=16,"seize ",IF(AA10=17,"dix-sept ",IF(AA10=18,"dix-huit ",IF(AA10=19,"dix-neuf ",AA68))))</f>
        <v/>
      </c>
    </row>
    <row r="61" spans="27:27" ht="12.75" customHeight="1" x14ac:dyDescent="0.3">
      <c r="AA61" s="7" t="str">
        <f>IF(AA10=21,"et un ",IF(AA10=31,"et un ",IF(AA10=41,"et un ",IF(AA10=51,"et un ",IF(AA10=61,"et un ",AA69)))))</f>
        <v/>
      </c>
    </row>
    <row r="62" spans="27:27" ht="12.75" customHeight="1" x14ac:dyDescent="0.3">
      <c r="AA62" s="7" t="str">
        <f>IF(AA11=16,"seize ",IF(AA11=17,"dix-sept ",IF(AA11=18,"dix-huit ",IF(AA11=19,"dix-neuf ",AA70))))</f>
        <v/>
      </c>
    </row>
    <row r="63" spans="27:27" ht="12.75" customHeight="1" x14ac:dyDescent="0.3">
      <c r="AA63" s="7" t="str">
        <f>IF(AA11=21,"et un ",IF(AA11=31,"et un ",IF(AA11=41,"et un ",IF(AA11=51,"et un ",IF(AA11=61,"et un ",AA71)))))</f>
        <v/>
      </c>
    </row>
    <row r="64" spans="27:27" ht="12.75" customHeight="1" x14ac:dyDescent="0.3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3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3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3">
      <c r="AA67" s="7" t="str">
        <f>IF(AA9=21,"et un ",IF(AA9=31,"et un ",IF(AA9=41,"et un ",IF(AA9=51,"et un ",IF(AA9=61,"et un ",AA75)))))</f>
        <v/>
      </c>
    </row>
    <row r="68" spans="27:27" ht="12.75" customHeight="1" x14ac:dyDescent="0.3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3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3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3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3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3">
      <c r="AA73" s="7">
        <f>IF(AA13=9,"",IF(AA14=6,"six ",IF(AA14=7,"sept ",IF(AA14=8,"huit ",IF(AA14=9,"neuf ",)))))</f>
        <v>0</v>
      </c>
    </row>
    <row r="74" spans="27:27" ht="12.75" customHeight="1" x14ac:dyDescent="0.3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3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3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3">
      <c r="AA77" s="7">
        <f>IF(AA19=9,"",IF(AA20=6,"six ",IF(AA20=7,"sept ",IF(AA20=8,"huit ",IF(AA20=9,"neuf ",)))))</f>
        <v>0</v>
      </c>
    </row>
    <row r="78" spans="27:27" ht="12.75" customHeight="1" x14ac:dyDescent="0.3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3">
      <c r="AA79" s="7">
        <f>IF(AA21=9,"",IF(AA22=6,"six ",IF(AA22=7,"sept ",IF(AA22=8,"huit ",IF(AA22=9,"neuf ",)))))</f>
        <v>0</v>
      </c>
    </row>
    <row r="80" spans="27:27" ht="12.75" customHeight="1" x14ac:dyDescent="0.3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3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3">
      <c r="AA82" s="7">
        <f>IF(AA16=9,"",IF(AA17=6,"six ",IF(AA17=7,"sept ",IF(AA17=8,"huit ",IF(AA17=9,"neuf ",)))))</f>
        <v>0</v>
      </c>
    </row>
    <row r="83" spans="27:27" ht="12.75" customHeight="1" x14ac:dyDescent="0.3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3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3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3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3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3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3">
      <c r="AA89" s="7" t="str">
        <f>IF(AA13=2,"vingt ",IF(AA13=3,"trente ",IF(AA13=4,"quarante ",IF(AA13=5,"cinquante ",AA93))))</f>
        <v/>
      </c>
    </row>
    <row r="90" spans="27:27" ht="12.75" customHeight="1" x14ac:dyDescent="0.3">
      <c r="AA90" s="7" t="str">
        <f>IF(AA16=2,"vingt ",IF(AA16=3,"trente ",IF(AA16=4,"quarante ",IF(AA16=5,"cinquante ",AA94))))</f>
        <v/>
      </c>
    </row>
    <row r="91" spans="27:27" ht="12.75" customHeight="1" x14ac:dyDescent="0.3">
      <c r="AA91" s="7" t="str">
        <f>IF(AA19=2,"vingt ",IF(AA19=3,"trente ",IF(AA19=4,"quarante ",IF(AA19=5,"cinquante ",AA95))))</f>
        <v/>
      </c>
    </row>
    <row r="92" spans="27:27" ht="12.75" customHeight="1" x14ac:dyDescent="0.3">
      <c r="AA92" s="7" t="str">
        <f>IF(AA21=2,"vingt ",IF(AA21=3,"trente ",IF(AA21=4,"quarante ",IF(AA21=5,"cinquante ",AA96))))</f>
        <v/>
      </c>
    </row>
    <row r="93" spans="27:27" ht="12.75" customHeight="1" x14ac:dyDescent="0.3">
      <c r="AA93" s="7" t="str">
        <f>IF(AA13=6,"soixante ",IF(AA7=80,"quatre-vingts ",IF(AA13=8,"quatre-vingt-","")))</f>
        <v/>
      </c>
    </row>
    <row r="94" spans="27:27" ht="12.75" customHeight="1" x14ac:dyDescent="0.3">
      <c r="AA94" s="7" t="str">
        <f>IF(AA16=6,"soixante ",IF(AA9=80,"quatre-vingts ",IF(AA16=8,"quatre-vingt-","")))</f>
        <v/>
      </c>
    </row>
    <row r="95" spans="27:27" ht="12.75" customHeight="1" x14ac:dyDescent="0.3">
      <c r="AA95" s="7" t="str">
        <f>IF(AA19=6,"soixante ",IF(AA10=80,"quatre-vingts ",IF(AA19=8,"quatre-vingt-","")))</f>
        <v/>
      </c>
    </row>
    <row r="96" spans="27:27" ht="12.75" customHeight="1" x14ac:dyDescent="0.3">
      <c r="AA96" s="7" t="str">
        <f>IF(AA21=6,"soixante ",IF(AA11=80,"quatre-vingts ",IF(AA21=8,"quatre-vingt-","")))</f>
        <v/>
      </c>
    </row>
    <row r="97" spans="27:27" ht="12.75" customHeight="1" x14ac:dyDescent="0.3">
      <c r="AA97" s="7">
        <f>0</f>
        <v>0</v>
      </c>
    </row>
    <row r="98" spans="27:27" ht="12.75" customHeight="1" x14ac:dyDescent="0.3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2"/>
  <sheetViews>
    <sheetView workbookViewId="0"/>
  </sheetViews>
  <sheetFormatPr baseColWidth="10" defaultColWidth="9.109375" defaultRowHeight="14.4" x14ac:dyDescent="0.3"/>
  <cols>
    <col min="1" max="1" width="24.6640625" customWidth="1"/>
  </cols>
  <sheetData>
    <row r="1" spans="1:3" x14ac:dyDescent="0.3">
      <c r="A1" s="7" t="s">
        <v>148</v>
      </c>
      <c r="B1" s="7" t="s">
        <v>149</v>
      </c>
    </row>
    <row r="2" spans="1:3" x14ac:dyDescent="0.3">
      <c r="A2" s="7" t="s">
        <v>150</v>
      </c>
      <c r="B2" s="7" t="s">
        <v>141</v>
      </c>
    </row>
    <row r="3" spans="1:3" x14ac:dyDescent="0.3">
      <c r="A3" s="7" t="s">
        <v>151</v>
      </c>
      <c r="B3" s="7">
        <v>1</v>
      </c>
    </row>
    <row r="4" spans="1:3" x14ac:dyDescent="0.3">
      <c r="A4" s="7" t="s">
        <v>152</v>
      </c>
      <c r="B4" s="7">
        <v>0</v>
      </c>
    </row>
    <row r="5" spans="1:3" x14ac:dyDescent="0.3">
      <c r="A5" s="7" t="s">
        <v>153</v>
      </c>
      <c r="B5" s="7">
        <v>0</v>
      </c>
    </row>
    <row r="6" spans="1:3" x14ac:dyDescent="0.3">
      <c r="A6" s="7" t="s">
        <v>154</v>
      </c>
      <c r="B6" s="7">
        <v>1</v>
      </c>
    </row>
    <row r="7" spans="1:3" x14ac:dyDescent="0.3">
      <c r="A7" s="7" t="s">
        <v>155</v>
      </c>
      <c r="B7" s="7">
        <v>1</v>
      </c>
    </row>
    <row r="8" spans="1:3" x14ac:dyDescent="0.3">
      <c r="A8" s="7" t="s">
        <v>156</v>
      </c>
      <c r="B8" s="7">
        <v>0</v>
      </c>
    </row>
    <row r="9" spans="1:3" x14ac:dyDescent="0.3">
      <c r="A9" s="7" t="s">
        <v>157</v>
      </c>
      <c r="B9" s="7">
        <v>0</v>
      </c>
    </row>
    <row r="10" spans="1:3" x14ac:dyDescent="0.3">
      <c r="A10" s="7" t="s">
        <v>158</v>
      </c>
      <c r="C10" s="7" t="s">
        <v>159</v>
      </c>
    </row>
    <row r="11" spans="1:3" x14ac:dyDescent="0.3">
      <c r="A11" s="7" t="s">
        <v>160</v>
      </c>
      <c r="B11" s="7">
        <v>0</v>
      </c>
    </row>
    <row r="12" spans="1:3" x14ac:dyDescent="0.3">
      <c r="A12" s="7" t="s">
        <v>161</v>
      </c>
      <c r="B12" s="7" t="s">
        <v>162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baseColWidth="10" defaultColWidth="9.109375" defaultRowHeight="12.75" customHeight="1" x14ac:dyDescent="0.3"/>
  <cols>
    <col min="1" max="1" width="6.6640625" customWidth="1"/>
    <col min="2" max="2" width="35" customWidth="1"/>
    <col min="3" max="10" width="11.44140625" customWidth="1"/>
  </cols>
  <sheetData>
    <row r="2" spans="1:10" ht="12.75" customHeight="1" x14ac:dyDescent="0.3">
      <c r="B2" s="113" t="s">
        <v>163</v>
      </c>
      <c r="C2" s="113"/>
      <c r="D2" s="113"/>
      <c r="E2" s="113"/>
      <c r="F2" s="113"/>
      <c r="G2" s="113"/>
      <c r="H2" s="113"/>
      <c r="I2" s="113"/>
      <c r="J2" s="113"/>
    </row>
    <row r="4" spans="1:10" ht="12.75" customHeight="1" x14ac:dyDescent="0.3">
      <c r="A4" s="36" t="s">
        <v>115</v>
      </c>
      <c r="B4" s="35" t="s">
        <v>164</v>
      </c>
      <c r="C4" s="112"/>
      <c r="D4" s="112"/>
      <c r="E4" s="112"/>
      <c r="F4" s="112"/>
      <c r="G4" s="112"/>
      <c r="H4" s="112"/>
      <c r="I4" s="112"/>
      <c r="J4" s="112"/>
    </row>
    <row r="6" spans="1:10" ht="12.75" customHeight="1" x14ac:dyDescent="0.3">
      <c r="A6" s="36" t="s">
        <v>117</v>
      </c>
      <c r="B6" s="35" t="s">
        <v>165</v>
      </c>
      <c r="C6" s="112"/>
      <c r="D6" s="112"/>
      <c r="E6" s="112"/>
      <c r="F6" s="112"/>
      <c r="G6" s="112"/>
      <c r="H6" s="112"/>
      <c r="I6" s="112"/>
      <c r="J6" s="112"/>
    </row>
    <row r="8" spans="1:10" ht="12.75" customHeight="1" x14ac:dyDescent="0.3">
      <c r="A8" s="36" t="s">
        <v>127</v>
      </c>
      <c r="B8" s="35" t="s">
        <v>166</v>
      </c>
      <c r="C8" s="112"/>
      <c r="D8" s="112"/>
      <c r="E8" s="112"/>
      <c r="F8" s="112"/>
      <c r="G8" s="112"/>
      <c r="H8" s="112"/>
      <c r="I8" s="112"/>
      <c r="J8" s="112"/>
    </row>
    <row r="10" spans="1:10" ht="12.75" customHeight="1" x14ac:dyDescent="0.3">
      <c r="A10" s="36" t="s">
        <v>129</v>
      </c>
      <c r="B10" s="35" t="s">
        <v>167</v>
      </c>
      <c r="C10" s="114"/>
      <c r="D10" s="114"/>
      <c r="E10" s="114"/>
      <c r="F10" s="114"/>
      <c r="G10" s="114"/>
      <c r="H10" s="114"/>
      <c r="I10" s="114"/>
      <c r="J10" s="114"/>
    </row>
    <row r="12" spans="1:10" ht="12.75" customHeight="1" x14ac:dyDescent="0.3">
      <c r="A12" s="36" t="s">
        <v>119</v>
      </c>
      <c r="B12" s="35" t="s">
        <v>168</v>
      </c>
      <c r="C12" s="112"/>
      <c r="D12" s="112"/>
      <c r="E12" s="112"/>
      <c r="F12" s="112"/>
      <c r="G12" s="112"/>
      <c r="H12" s="112"/>
      <c r="I12" s="112"/>
      <c r="J12" s="112"/>
    </row>
    <row r="14" spans="1:10" ht="12.75" customHeight="1" x14ac:dyDescent="0.3">
      <c r="A14" s="36" t="s">
        <v>131</v>
      </c>
      <c r="B14" s="35" t="s">
        <v>169</v>
      </c>
      <c r="C14" s="112"/>
      <c r="D14" s="112"/>
      <c r="E14" s="112"/>
      <c r="F14" s="112"/>
      <c r="G14" s="112"/>
      <c r="H14" s="112"/>
      <c r="I14" s="112"/>
      <c r="J14" s="112"/>
    </row>
    <row r="16" spans="1:10" ht="12.75" customHeight="1" x14ac:dyDescent="0.3">
      <c r="A16" s="36" t="s">
        <v>133</v>
      </c>
      <c r="B16" s="35" t="s">
        <v>170</v>
      </c>
      <c r="C16" s="112"/>
      <c r="D16" s="112"/>
      <c r="E16" s="112"/>
      <c r="F16" s="112"/>
      <c r="G16" s="112"/>
      <c r="H16" s="112"/>
      <c r="I16" s="112"/>
      <c r="J16" s="112"/>
    </row>
    <row r="18" spans="1:10" ht="12.75" customHeight="1" x14ac:dyDescent="0.3">
      <c r="A18" s="36" t="s">
        <v>135</v>
      </c>
      <c r="B18" s="35" t="s">
        <v>171</v>
      </c>
      <c r="C18" s="111"/>
      <c r="D18" s="111"/>
      <c r="E18" s="111"/>
      <c r="F18" s="111"/>
      <c r="G18" s="111"/>
      <c r="H18" s="111"/>
      <c r="I18" s="111"/>
      <c r="J18" s="111"/>
    </row>
    <row r="20" spans="1:10" ht="12.75" customHeight="1" x14ac:dyDescent="0.3">
      <c r="A20" s="36" t="s">
        <v>172</v>
      </c>
      <c r="B20" s="35" t="s">
        <v>173</v>
      </c>
      <c r="C20" s="111"/>
      <c r="D20" s="111"/>
      <c r="E20" s="111"/>
      <c r="F20" s="111"/>
      <c r="G20" s="111"/>
      <c r="H20" s="111"/>
      <c r="I20" s="111"/>
      <c r="J20" s="111"/>
    </row>
    <row r="22" spans="1:10" ht="12.75" customHeight="1" x14ac:dyDescent="0.3">
      <c r="A22" s="36" t="s">
        <v>121</v>
      </c>
      <c r="B22" s="35" t="s">
        <v>174</v>
      </c>
      <c r="C22" s="111"/>
      <c r="D22" s="111"/>
      <c r="E22" s="111"/>
      <c r="F22" s="111"/>
      <c r="G22" s="111"/>
      <c r="H22" s="111"/>
      <c r="I22" s="111"/>
      <c r="J22" s="111"/>
    </row>
    <row r="24" spans="1:10" ht="12.75" customHeight="1" x14ac:dyDescent="0.3">
      <c r="A24" s="36" t="s">
        <v>123</v>
      </c>
      <c r="B24" s="35" t="s">
        <v>175</v>
      </c>
      <c r="C24" s="112"/>
      <c r="D24" s="112"/>
      <c r="E24" s="112"/>
      <c r="F24" s="112"/>
      <c r="G24" s="112"/>
      <c r="H24" s="112"/>
      <c r="I24" s="112"/>
      <c r="J24" s="112"/>
    </row>
    <row r="28" spans="1:10" ht="60" customHeight="1" x14ac:dyDescent="0.3">
      <c r="A28" s="36" t="s">
        <v>125</v>
      </c>
      <c r="B28" s="35" t="s">
        <v>176</v>
      </c>
      <c r="C28" s="112"/>
      <c r="D28" s="112"/>
      <c r="E28" s="112"/>
      <c r="F28" s="112"/>
      <c r="G28" s="112"/>
      <c r="H28" s="112"/>
      <c r="I28" s="112"/>
      <c r="J28" s="112"/>
    </row>
  </sheetData>
  <sheetProtection password="E95E" sheet="1" objects="1" selectLockedCells="1"/>
  <mergeCells count="13">
    <mergeCell ref="B2:J2"/>
    <mergeCell ref="C4:J4"/>
    <mergeCell ref="C6:J6"/>
    <mergeCell ref="C8:J8"/>
    <mergeCell ref="C10:J10"/>
    <mergeCell ref="C22:J22"/>
    <mergeCell ref="C24:J24"/>
    <mergeCell ref="C28:J28"/>
    <mergeCell ref="C12:J12"/>
    <mergeCell ref="C14:J14"/>
    <mergeCell ref="C16:J16"/>
    <mergeCell ref="C18:J18"/>
    <mergeCell ref="C20:J2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9BFF"/>
    <outlinePr summaryBelow="0" summaryRight="0"/>
    <pageSetUpPr fitToPage="1"/>
  </sheetPr>
  <dimension ref="B2:F54"/>
  <sheetViews>
    <sheetView showGridLines="0" tabSelected="1" workbookViewId="0">
      <selection activeCell="B6" sqref="B6"/>
    </sheetView>
  </sheetViews>
  <sheetFormatPr baseColWidth="10" defaultColWidth="9.109375" defaultRowHeight="12.75" customHeight="1" x14ac:dyDescent="0.3"/>
  <cols>
    <col min="1" max="1" width="6.6640625" customWidth="1"/>
    <col min="2" max="2" width="68.109375" customWidth="1"/>
    <col min="3" max="6" width="15.5546875" customWidth="1"/>
  </cols>
  <sheetData>
    <row r="2" spans="2:6" ht="16.2" customHeight="1" x14ac:dyDescent="0.3">
      <c r="B2" s="115" t="s">
        <v>177</v>
      </c>
      <c r="C2" s="115"/>
      <c r="D2" s="115"/>
      <c r="E2" s="115"/>
      <c r="F2" s="115"/>
    </row>
    <row r="4" spans="2:6" ht="12.75" customHeight="1" x14ac:dyDescent="0.3">
      <c r="B4" s="42" t="s">
        <v>178</v>
      </c>
      <c r="C4" s="42" t="s">
        <v>179</v>
      </c>
      <c r="D4" s="42" t="s">
        <v>180</v>
      </c>
      <c r="E4" s="42" t="s">
        <v>181</v>
      </c>
      <c r="F4" s="42" t="s">
        <v>182</v>
      </c>
    </row>
    <row r="6" spans="2:6" ht="12.75" customHeight="1" x14ac:dyDescent="0.3">
      <c r="B6" s="43"/>
      <c r="C6" s="44"/>
      <c r="D6" s="45"/>
      <c r="E6" s="46"/>
      <c r="F6" s="47" t="str">
        <f>IF(AND(E6= "",D6= ""), "", ROUND(ROUND(E6, 2) * ROUND(D6, 3), 2))</f>
        <v/>
      </c>
    </row>
    <row r="8" spans="2:6" ht="12.75" customHeight="1" x14ac:dyDescent="0.3">
      <c r="B8" s="43"/>
      <c r="C8" s="44"/>
      <c r="D8" s="45"/>
      <c r="E8" s="46"/>
      <c r="F8" s="47" t="str">
        <f>IF(AND(E8= "",D8= ""), "", ROUND(ROUND(E8, 2) * ROUND(D8, 3), 2))</f>
        <v/>
      </c>
    </row>
    <row r="10" spans="2:6" ht="12.75" customHeight="1" x14ac:dyDescent="0.3">
      <c r="B10" s="43"/>
      <c r="C10" s="44"/>
      <c r="D10" s="45"/>
      <c r="E10" s="46"/>
      <c r="F10" s="47" t="str">
        <f>IF(AND(E10= "",D10= ""), "", ROUND(ROUND(E10, 2) * ROUND(D10, 3), 2))</f>
        <v/>
      </c>
    </row>
    <row r="12" spans="2:6" ht="12.75" customHeight="1" x14ac:dyDescent="0.3">
      <c r="B12" s="43"/>
      <c r="C12" s="44"/>
      <c r="D12" s="45"/>
      <c r="E12" s="46"/>
      <c r="F12" s="47" t="str">
        <f>IF(AND(E12= "",D12= ""), "", ROUND(ROUND(E12, 2) * ROUND(D12, 3), 2))</f>
        <v/>
      </c>
    </row>
    <row r="14" spans="2:6" ht="12.75" customHeight="1" x14ac:dyDescent="0.3">
      <c r="B14" s="43"/>
      <c r="C14" s="44"/>
      <c r="D14" s="45"/>
      <c r="E14" s="46"/>
      <c r="F14" s="47" t="str">
        <f>IF(AND(E14= "",D14= ""), "", ROUND(ROUND(E14, 2) * ROUND(D14, 3), 2))</f>
        <v/>
      </c>
    </row>
    <row r="16" spans="2:6" ht="12.75" customHeight="1" x14ac:dyDescent="0.3">
      <c r="B16" s="43"/>
      <c r="C16" s="44"/>
      <c r="D16" s="45"/>
      <c r="E16" s="46"/>
      <c r="F16" s="47" t="str">
        <f>IF(AND(E16= "",D16= ""), "", ROUND(ROUND(E16, 2) * ROUND(D16, 3), 2))</f>
        <v/>
      </c>
    </row>
    <row r="18" spans="2:6" ht="12.75" customHeight="1" x14ac:dyDescent="0.3">
      <c r="B18" s="43"/>
      <c r="C18" s="44"/>
      <c r="D18" s="45"/>
      <c r="E18" s="46"/>
      <c r="F18" s="47" t="str">
        <f>IF(AND(E18= "",D18= ""), "", ROUND(ROUND(E18, 2) * ROUND(D18, 3), 2))</f>
        <v/>
      </c>
    </row>
    <row r="20" spans="2:6" ht="12.75" customHeight="1" x14ac:dyDescent="0.3">
      <c r="B20" s="43"/>
      <c r="C20" s="44"/>
      <c r="D20" s="45"/>
      <c r="E20" s="46"/>
      <c r="F20" s="47" t="str">
        <f>IF(AND(E20= "",D20= ""), "", ROUND(ROUND(E20, 2) * ROUND(D20, 3), 2))</f>
        <v/>
      </c>
    </row>
    <row r="22" spans="2:6" ht="12.75" customHeight="1" x14ac:dyDescent="0.3">
      <c r="B22" s="43"/>
      <c r="C22" s="44"/>
      <c r="D22" s="45"/>
      <c r="E22" s="46"/>
      <c r="F22" s="47" t="str">
        <f>IF(AND(E22= "",D22= ""), "", ROUND(ROUND(E22, 2) * ROUND(D22, 3), 2))</f>
        <v/>
      </c>
    </row>
    <row r="24" spans="2:6" ht="12.75" customHeight="1" x14ac:dyDescent="0.3">
      <c r="B24" s="43"/>
      <c r="C24" s="44"/>
      <c r="D24" s="45"/>
      <c r="E24" s="46"/>
      <c r="F24" s="47" t="str">
        <f>IF(AND(E24= "",D24= ""), "", ROUND(ROUND(E24, 2) * ROUND(D24, 3), 2))</f>
        <v/>
      </c>
    </row>
    <row r="26" spans="2:6" ht="12.75" customHeight="1" x14ac:dyDescent="0.3">
      <c r="B26" s="43"/>
      <c r="C26" s="44"/>
      <c r="D26" s="45"/>
      <c r="E26" s="46"/>
      <c r="F26" s="47" t="str">
        <f>IF(AND(E26= "",D26= ""), "", ROUND(ROUND(E26, 2) * ROUND(D26, 3), 2))</f>
        <v/>
      </c>
    </row>
    <row r="28" spans="2:6" ht="12.75" customHeight="1" x14ac:dyDescent="0.3">
      <c r="B28" s="43"/>
      <c r="C28" s="44"/>
      <c r="D28" s="45"/>
      <c r="E28" s="46"/>
      <c r="F28" s="47" t="str">
        <f>IF(AND(E28= "",D28= ""), "", ROUND(ROUND(E28, 2) * ROUND(D28, 3), 2))</f>
        <v/>
      </c>
    </row>
    <row r="30" spans="2:6" ht="12.75" customHeight="1" x14ac:dyDescent="0.3">
      <c r="B30" s="43"/>
      <c r="C30" s="44"/>
      <c r="D30" s="45"/>
      <c r="E30" s="46"/>
      <c r="F30" s="47" t="str">
        <f>IF(AND(E30= "",D30= ""), "", ROUND(ROUND(E30, 2) * ROUND(D30, 3), 2))</f>
        <v/>
      </c>
    </row>
    <row r="32" spans="2:6" ht="12.75" customHeight="1" x14ac:dyDescent="0.3">
      <c r="B32" s="43"/>
      <c r="C32" s="44"/>
      <c r="D32" s="45"/>
      <c r="E32" s="46"/>
      <c r="F32" s="47" t="str">
        <f>IF(AND(E32= "",D32= ""), "", ROUND(ROUND(E32, 2) * ROUND(D32, 3), 2))</f>
        <v/>
      </c>
    </row>
    <row r="34" spans="2:6" ht="12.75" customHeight="1" x14ac:dyDescent="0.3">
      <c r="B34" s="43"/>
      <c r="C34" s="44"/>
      <c r="D34" s="45"/>
      <c r="E34" s="46"/>
      <c r="F34" s="47" t="str">
        <f>IF(AND(E34= "",D34= ""), "", ROUND(ROUND(E34, 2) * ROUND(D34, 3), 2))</f>
        <v/>
      </c>
    </row>
    <row r="36" spans="2:6" ht="12.75" customHeight="1" x14ac:dyDescent="0.3">
      <c r="B36" s="43"/>
      <c r="C36" s="44"/>
      <c r="D36" s="45"/>
      <c r="E36" s="46"/>
      <c r="F36" s="47" t="str">
        <f>IF(AND(E36= "",D36= ""), "", ROUND(ROUND(E36, 2) * ROUND(D36, 3), 2))</f>
        <v/>
      </c>
    </row>
    <row r="38" spans="2:6" ht="12.75" customHeight="1" x14ac:dyDescent="0.3">
      <c r="B38" s="43"/>
      <c r="C38" s="44"/>
      <c r="D38" s="45"/>
      <c r="E38" s="46"/>
      <c r="F38" s="47" t="str">
        <f>IF(AND(E38= "",D38= ""), "", ROUND(ROUND(E38, 2) * ROUND(D38, 3), 2))</f>
        <v/>
      </c>
    </row>
    <row r="40" spans="2:6" ht="12.75" customHeight="1" x14ac:dyDescent="0.3">
      <c r="B40" s="43"/>
      <c r="C40" s="44"/>
      <c r="D40" s="45"/>
      <c r="E40" s="46"/>
      <c r="F40" s="47" t="str">
        <f>IF(AND(E40= "",D40= ""), "", ROUND(ROUND(E40, 2) * ROUND(D40, 3), 2))</f>
        <v/>
      </c>
    </row>
    <row r="42" spans="2:6" ht="12.75" customHeight="1" x14ac:dyDescent="0.3">
      <c r="B42" s="43"/>
      <c r="C42" s="44"/>
      <c r="D42" s="45"/>
      <c r="E42" s="46"/>
      <c r="F42" s="47" t="str">
        <f>IF(AND(E42= "",D42= ""), "", ROUND(ROUND(E42, 2) * ROUND(D42, 3), 2))</f>
        <v/>
      </c>
    </row>
    <row r="44" spans="2:6" ht="12.75" customHeight="1" x14ac:dyDescent="0.3">
      <c r="B44" s="43"/>
      <c r="C44" s="44"/>
      <c r="D44" s="45"/>
      <c r="E44" s="46"/>
      <c r="F44" s="47" t="str">
        <f>IF(AND(E44= "",D44= ""), "", ROUND(ROUND(E44, 2) * ROUND(D44, 3), 2))</f>
        <v/>
      </c>
    </row>
    <row r="46" spans="2:6" ht="12.75" customHeight="1" x14ac:dyDescent="0.3">
      <c r="B46" s="43"/>
      <c r="C46" s="44"/>
      <c r="D46" s="45"/>
      <c r="E46" s="46"/>
      <c r="F46" s="47" t="str">
        <f>IF(AND(E46= "",D46= ""), "", ROUND(ROUND(E46, 2) * ROUND(D46, 3), 2))</f>
        <v/>
      </c>
    </row>
    <row r="48" spans="2:6" ht="12.75" customHeight="1" x14ac:dyDescent="0.3">
      <c r="B48" s="43"/>
      <c r="C48" s="44"/>
      <c r="D48" s="45"/>
      <c r="E48" s="46"/>
      <c r="F48" s="47" t="str">
        <f>IF(AND(E48= "",D48= ""), "", ROUND(ROUND(E48, 2) * ROUND(D48, 3), 2))</f>
        <v/>
      </c>
    </row>
    <row r="50" spans="2:6" ht="12.75" customHeight="1" x14ac:dyDescent="0.3">
      <c r="B50" s="43"/>
      <c r="C50" s="44"/>
      <c r="D50" s="45"/>
      <c r="E50" s="46"/>
      <c r="F50" s="47" t="str">
        <f>IF(AND(E50= "",D50= ""), "", ROUND(ROUND(E50, 2) * ROUND(D50, 3), 2))</f>
        <v/>
      </c>
    </row>
    <row r="52" spans="2:6" ht="12.75" customHeight="1" x14ac:dyDescent="0.3">
      <c r="B52" s="43"/>
      <c r="C52" s="44"/>
      <c r="D52" s="45"/>
      <c r="E52" s="46"/>
      <c r="F52" s="47" t="str">
        <f>IF(AND(E52= "",D52= ""), "", ROUND(ROUND(E52, 2) * ROUND(D52, 3), 2))</f>
        <v/>
      </c>
    </row>
    <row r="54" spans="2:6" ht="12.75" customHeight="1" x14ac:dyDescent="0.3">
      <c r="B54" s="43"/>
      <c r="C54" s="44"/>
      <c r="D54" s="45"/>
      <c r="E54" s="46"/>
      <c r="F54" s="47" t="str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DPGF!Impression_des_titres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Patrice</dc:creator>
  <cp:lastModifiedBy>Ariane Saulzet</cp:lastModifiedBy>
  <dcterms:created xsi:type="dcterms:W3CDTF">2025-03-24T08:27:07Z</dcterms:created>
  <dcterms:modified xsi:type="dcterms:W3CDTF">2025-03-24T15:32:19Z</dcterms:modified>
</cp:coreProperties>
</file>